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12\"/>
    </mc:Choice>
  </mc:AlternateContent>
  <xr:revisionPtr revIDLastSave="0" documentId="13_ncr:1_{D83B892A-788D-4188-8546-DB500C2366DC}"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 r:id="rId19"/>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NB">'[1]aging summary $'!$B$50:$I$63</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'[2]aging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7" i="9" l="1"/>
  <c r="C181" i="9"/>
  <c r="C173" i="9"/>
  <c r="C170" i="9"/>
  <c r="C36" i="9"/>
  <c r="C246" i="9" l="1"/>
  <c r="D246" i="9"/>
  <c r="C174" i="9" l="1"/>
  <c r="S30" i="25" l="1"/>
  <c r="G85" i="18" l="1"/>
  <c r="G86" i="18"/>
  <c r="C84" i="18"/>
  <c r="G84" i="18" s="1"/>
  <c r="C83" i="18"/>
  <c r="G83" i="18" s="1"/>
  <c r="C75" i="18"/>
  <c r="C76" i="18"/>
  <c r="C262" i="9"/>
  <c r="C260" i="9"/>
  <c r="D245" i="9"/>
  <c r="D244" i="9"/>
  <c r="D243" i="9"/>
  <c r="D242" i="9"/>
  <c r="D241"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F174" i="9"/>
  <c r="F173" i="9"/>
  <c r="F171" i="9"/>
  <c r="F172" i="9"/>
  <c r="F170" i="9"/>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47" i="8" s="1"/>
  <c r="C53" i="8" l="1"/>
  <c r="C12" i="9" s="1"/>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C231" i="8" l="1"/>
  <c r="C115" i="8"/>
  <c r="D115" i="8" s="1"/>
  <c r="M576" i="25"/>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F293" i="8"/>
  <c r="G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307" i="8"/>
  <c r="D291" i="8"/>
  <c r="C295" i="8"/>
  <c r="D295" i="8"/>
  <c r="C307" i="8"/>
  <c r="D293"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<sst xmlns="http://schemas.openxmlformats.org/spreadsheetml/2006/main" count="6985" uniqueCount="3466">
  <si>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</si>
  <si>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</si>
  <si>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</si>
  <si>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</si>
  <si>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</si>
  <si>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</si>
  <si>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</si>
  <si>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</si>
  <si>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</si>
  <si>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</si>
  <si>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</si>
  <si>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</si>
  <si>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</si>
  <si>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</si>
  <si>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</si>
  <si>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</si>
  <si>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</si>
  <si>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</si>
  <si>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</si>
  <si>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</si>
  <si>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</si>
  <si>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</si>
  <si>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</si>
  <si>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</si>
  <si>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</si>
  <si>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</si>
  <si>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</si>
  <si>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</si>
  <si>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</si>
  <si>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</si>
  <si>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</si>
  <si>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</si>
  <si>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</si>
  <si>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</si>
  <si>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</si>
  <si>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</si>
  <si>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</si>
  <si>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</si>
  <si>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</si>
  <si>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</si>
  <si>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</si>
  <si>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</si>
  <si>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</si>
  <si>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</si>
  <si>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</si>
  <si>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</si>
  <si>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</si>
  <si>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</si>
  <si>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</si>
  <si>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</si>
  <si>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</si>
  <si>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</si>
  <si>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</si>
  <si>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</si>
  <si>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</si>
  <si>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</si>
  <si>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</si>
  <si>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</si>
  <si>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</si>
  <si>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</si>
  <si>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</si>
  <si>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</si>
  <si>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</si>
  <si>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</si>
  <si>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</si>
  <si>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</si>
  <si>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</si>
  <si>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</si>
  <si>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</si>
  <si>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</si>
  <si>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</si>
  <si>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</si>
  <si>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</si>
  <si>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</si>
  <si>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</si>
  <si>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</si>
  <si>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</si>
  <si>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</si>
  <si>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</si>
  <si>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</si>
  <si>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</si>
  <si>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</si>
  <si>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</si>
  <si>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</si>
  <si>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</si>
  <si>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</si>
  <si>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</si>
  <si>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</si>
  <si>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</si>
  <si>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</si>
  <si>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</si>
  <si>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</si>
  <si>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</si>
  <si>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</si>
  <si>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</si>
  <si>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</si>
  <si>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</si>
  <si>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</si>
  <si>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</si>
  <si>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</si>
  <si>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</si>
  <si>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</si>
  <si>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</si>
  <si>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</si>
  <si>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</si>
  <si>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</si>
  <si>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</si>
  <si>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</si>
  <si>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</si>
  <si>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</si>
  <si>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</si>
  <si>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</si>
  <si>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</si>
  <si>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</si>
  <si>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</si>
  <si>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</si>
  <si>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</si>
  <si>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</si>
  <si>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</si>
  <si>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</si>
  <si>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</si>
  <si>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</si>
  <si>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</si>
  <si>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</si>
  <si>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</si>
  <si>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</si>
  <si>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</si>
  <si>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</si>
  <si>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</si>
  <si>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</si>
  <si>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</si>
  <si>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</si>
  <si>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</si>
  <si>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</si>
  <si>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</si>
  <si>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</si>
  <si>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</si>
  <si>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</si>
  <si>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</si>
  <si>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</si>
  <si>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</si>
  <si>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</si>
  <si>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</si>
  <si>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</si>
  <si>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</si>
  <si>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</si>
  <si>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</si>
  <si>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</si>
  <si>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</si>
  <si>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</si>
  <si>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</si>
  <si>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</si>
  <si>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</si>
  <si>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</si>
  <si>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</si>
  <si>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</si>
  <si>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</si>
  <si>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</si>
  <si>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</si>
  <si>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</si>
  <si>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</si>
  <si>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</si>
  <si>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</si>
  <si>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</si>
  <si>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</si>
  <si>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</si>
  <si>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</si>
  <si>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</si>
  <si>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</si>
  <si>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</si>
  <si>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</si>
  <si>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</si>
  <si>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</si>
  <si>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</si>
  <si>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</si>
  <si>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</si>
  <si>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</si>
  <si>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</si>
  <si>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</si>
  <si>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</si>
  <si>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</si>
  <si>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</si>
  <si>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</si>
  <si>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</si>
  <si>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</si>
  <si>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</si>
  <si>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</si>
  <si>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</si>
  <si>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</si>
  <si>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</si>
  <si>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</si>
  <si>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</si>
  <si>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</si>
  <si>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</si>
  <si>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</si>
  <si>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</si>
  <si>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</si>
  <si>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</si>
  <si>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</si>
  <si>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</si>
  <si>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</si>
  <si>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</si>
  <si>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</si>
  <si>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</si>
  <si>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</si>
  <si>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</si>
  <si>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</si>
  <si>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</si>
  <si>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</si>
  <si>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</si>
  <si>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</si>
  <si>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</si>
  <si>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</si>
  <si>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</si>
  <si>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</si>
  <si>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</si>
  <si>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</si>
  <si>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</si>
  <si>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</si>
  <si>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</si>
  <si>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</si>
  <si>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</si>
  <si>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</si>
  <si>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</si>
  <si>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</si>
  <si>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</si>
  <si>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</si>
  <si>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</si>
  <si>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</si>
  <si>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</si>
  <si>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</si>
  <si>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</si>
  <si>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</si>
  <si>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</si>
  <si>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</si>
  <si>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</si>
  <si>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</si>
  <si>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</si>
  <si>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</si>
  <si>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</si>
  <si>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</si>
  <si>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</si>
  <si>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</si>
  <si>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</si>
  <si>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</si>
  <si>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</si>
  <si>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</si>
  <si>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</si>
  <si>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</si>
  <si>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</si>
  <si>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</si>
  <si>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</si>
  <si>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</si>
  <si>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</si>
  <si>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</si>
  <si>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</si>
  <si>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</si>
  <si>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</si>
  <si>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</si>
  <si>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</si>
  <si>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</si>
  <si>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</si>
  <si>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</si>
  <si>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</si>
  <si>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</si>
  <si>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</si>
  <si>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</si>
  <si>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</si>
  <si>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</si>
  <si>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</si>
  <si>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</si>
  <si>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</si>
  <si>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</si>
  <si>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</si>
  <si>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</si>
  <si>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</si>
  <si>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</si>
  <si>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</si>
  <si>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</si>
  <si>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</si>
  <si>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</si>
  <si>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</si>
  <si>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</si>
  <si>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</si>
  <si>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</si>
  <si>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</si>
  <si>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</si>
  <si>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</si>
  <si>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</si>
  <si>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</si>
  <si>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</si>
  <si>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</si>
  <si>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</si>
  <si>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</si>
  <si>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</si>
  <si>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</si>
  <si>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</si>
  <si>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</si>
  <si>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</si>
  <si>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</si>
  <si>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</si>
  <si>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</si>
  <si>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</si>
  <si>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</si>
  <si>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</si>
  <si>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</si>
  <si>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</si>
  <si>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</si>
  <si>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</si>
  <si>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</si>
  <si>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</si>
  <si>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</si>
  <si>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</si>
  <si>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</si>
  <si>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</si>
  <si>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</si>
  <si>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</si>
  <si>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</si>
  <si>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</si>
  <si>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</si>
  <si>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</si>
  <si>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</si>
  <si>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</si>
  <si>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</si>
  <si>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</si>
  <si>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</si>
  <si>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</si>
  <si>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</si>
  <si>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</si>
  <si>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</si>
  <si>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</si>
  <si>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</si>
  <si>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</si>
  <si>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</si>
  <si>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</si>
  <si>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</si>
  <si>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</si>
  <si>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</si>
  <si>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</si>
  <si>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</si>
  <si>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</si>
  <si>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</si>
  <si>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</si>
  <si>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</si>
  <si>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</si>
  <si>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</si>
  <si>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</si>
  <si>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</si>
  <si>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</si>
  <si>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</si>
  <si>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</si>
  <si>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</si>
  <si>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</si>
  <si>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</si>
  <si>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</si>
  <si>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</si>
  <si>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</si>
  <si>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</si>
  <si>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</si>
  <si>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</si>
  <si>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</si>
  <si>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</si>
  <si>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</si>
  <si>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</si>
  <si>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</si>
  <si>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</si>
  <si>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</si>
  <si>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</si>
  <si>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</si>
  <si>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</si>
  <si>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</si>
  <si>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</si>
  <si>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</si>
  <si>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</si>
  <si>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</si>
  <si>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</si>
  <si>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</si>
  <si>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</si>
  <si>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</si>
  <si>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</si>
  <si>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</si>
  <si>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</si>
  <si>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</si>
  <si>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</si>
  <si>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</si>
  <si>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</si>
  <si>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</si>
  <si>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</si>
  <si>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</si>
  <si>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</si>
  <si>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</si>
  <si>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</si>
  <si>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</si>
  <si>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</si>
  <si>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</si>
  <si>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</si>
  <si>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</si>
  <si>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</si>
  <si>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</si>
  <si>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</si>
  <si>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</si>
  <si>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</si>
  <si>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</si>
  <si>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</si>
  <si>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</si>
  <si>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</si>
  <si>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</si>
  <si>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</si>
  <si>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</si>
  <si>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</si>
  <si>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</si>
  <si>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</si>
  <si>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</si>
  <si>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</si>
  <si>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</si>
  <si>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</si>
  <si>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</si>
  <si>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</si>
  <si>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</si>
  <si>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</si>
  <si>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</si>
  <si>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</si>
  <si>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</si>
  <si>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</si>
  <si>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</si>
  <si>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</si>
  <si>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</si>
  <si>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</si>
  <si>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</si>
  <si>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</si>
  <si>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</si>
  <si>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</si>
  <si>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</si>
  <si>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</si>
  <si>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</si>
  <si>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</si>
  <si>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</si>
  <si>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</si>
  <si>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</si>
  <si>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</si>
  <si>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</si>
  <si>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</si>
  <si>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</si>
  <si>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</si>
  <si>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</si>
  <si>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</si>
  <si>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</si>
  <si>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</si>
  <si>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</si>
  <si>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</si>
  <si>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</si>
  <si>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</si>
  <si>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</si>
  <si>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</si>
  <si>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</si>
  <si>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</si>
  <si>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</si>
  <si>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</si>
  <si>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</si>
  <si>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</si>
  <si>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</si>
  <si>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</si>
  <si>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</si>
  <si>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</si>
  <si>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</si>
  <si>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</si>
  <si>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</si>
  <si>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</si>
  <si>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</si>
  <si>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</si>
  <si>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</si>
  <si>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</si>
  <si>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</si>
  <si>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</si>
  <si>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</si>
  <si>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</si>
  <si>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</si>
  <si>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</si>
  <si>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</si>
  <si>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</si>
  <si>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</si>
  <si>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</si>
  <si>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</si>
  <si>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</si>
  <si>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</si>
  <si>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</si>
  <si>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</si>
  <si>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</si>
  <si>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</si>
  <si>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</si>
  <si>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</si>
  <si>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</si>
  <si>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</si>
  <si>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</si>
  <si>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</si>
  <si>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</si>
  <si>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</si>
  <si>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</si>
  <si>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</si>
  <si>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</si>
  <si>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</si>
  <si>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</si>
  <si>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</si>
  <si>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</si>
  <si>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</si>
  <si>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</si>
  <si>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</si>
  <si>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</si>
  <si>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</si>
  <si>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</si>
  <si>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</si>
  <si>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</si>
  <si>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</si>
  <si>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</si>
  <si>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</si>
  <si>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</si>
  <si>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</si>
  <si>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</si>
  <si>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</si>
  <si>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</si>
  <si>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</si>
  <si>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</si>
  <si>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</si>
  <si>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</si>
  <si>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</si>
  <si>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</si>
  <si>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</si>
  <si>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</si>
  <si>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</si>
  <si>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</si>
  <si>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</si>
  <si>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</si>
  <si>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</si>
  <si>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</si>
  <si>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</si>
  <si>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</si>
  <si>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</si>
  <si>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</si>
  <si>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</si>
  <si>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</si>
  <si>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</si>
  <si>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</si>
  <si>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</si>
  <si>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</si>
  <si>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</si>
  <si>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</si>
  <si>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</si>
  <si>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</si>
  <si>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</si>
  <si>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</si>
  <si>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</si>
  <si>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</si>
  <si>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</si>
  <si>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</si>
  <si>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</si>
  <si>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</si>
  <si>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</si>
  <si>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</si>
  <si>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</si>
  <si>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</si>
  <si>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</si>
  <si>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</si>
  <si>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</si>
  <si>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</si>
  <si>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</si>
  <si>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</si>
  <si>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</si>
  <si>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</si>
  <si>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</si>
  <si>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</si>
  <si>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</si>
  <si>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</si>
  <si>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</si>
  <si>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</si>
  <si>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</si>
  <si>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</si>
  <si>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</si>
  <si>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</si>
  <si>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</si>
  <si>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</si>
  <si>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</si>
  <si>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</si>
  <si>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</si>
  <si>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</si>
  <si>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</si>
  <si>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</si>
  <si>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</si>
  <si>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</si>
  <si>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</si>
  <si>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</si>
  <si>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</si>
  <si>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</si>
  <si>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</si>
  <si>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</si>
  <si>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</si>
  <si>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</si>
  <si>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</si>
  <si>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</si>
  <si>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</si>
  <si>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</si>
  <si>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</si>
  <si>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</si>
  <si>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</si>
  <si>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</si>
  <si>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</si>
  <si>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</si>
  <si>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</si>
  <si>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</si>
  <si>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</si>
  <si>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</si>
  <si>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</si>
  <si>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</si>
  <si>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</si>
  <si>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</si>
  <si>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</si>
  <si>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</si>
  <si>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</si>
  <si>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</si>
  <si>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</si>
  <si>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</si>
  <si>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</si>
  <si>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</si>
  <si>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</si>
  <si>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</si>
  <si>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</si>
  <si>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</si>
  <si>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</si>
  <si>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</si>
  <si>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</si>
  <si>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</si>
  <si>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</si>
  <si>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</si>
  <si>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</si>
  <si>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</si>
  <si>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</si>
  <si>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</si>
  <si>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</si>
  <si>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</si>
  <si>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</si>
  <si>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</si>
  <si>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</si>
  <si>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</si>
  <si>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</si>
  <si>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</si>
  <si>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</si>
  <si>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</si>
  <si>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</si>
  <si>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</si>
  <si>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</si>
  <si>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</si>
  <si>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</si>
  <si>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</si>
  <si>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</si>
  <si>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</si>
  <si>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</si>
  <si>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</si>
  <si>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</si>
  <si>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</si>
  <si>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</si>
  <si>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</si>
  <si>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</si>
  <si>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</si>
  <si>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</si>
  <si>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</si>
  <si>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</si>
  <si>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</si>
  <si>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</si>
  <si>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</si>
  <si>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</si>
  <si>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</si>
  <si>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</si>
  <si>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</si>
  <si>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</si>
  <si>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</si>
  <si>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</si>
  <si>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</si>
  <si>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</si>
  <si>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</si>
  <si>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</si>
  <si>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</si>
  <si>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</si>
  <si>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</si>
  <si>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</si>
  <si>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</si>
  <si>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</si>
  <si>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</si>
  <si>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</si>
  <si>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</si>
  <si>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</si>
  <si>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</si>
  <si>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</si>
  <si>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</si>
  <si>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</si>
  <si>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</si>
  <si>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</si>
  <si>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</si>
  <si>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</si>
  <si>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</si>
  <si>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</si>
  <si>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</si>
  <si>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</si>
  <si>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</si>
  <si>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</si>
  <si>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</si>
  <si>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</si>
  <si>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</si>
  <si>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</si>
  <si>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</si>
  <si>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</si>
  <si>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</si>
  <si>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</si>
  <si>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</si>
  <si>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</si>
  <si>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</si>
  <si>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</si>
  <si>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</si>
  <si>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</si>
  <si>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</si>
  <si>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</si>
  <si>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</si>
  <si>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</si>
  <si>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</si>
  <si>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</si>
  <si>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</si>
  <si>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</si>
  <si>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</si>
  <si>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</si>
  <si>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</si>
  <si>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</si>
  <si>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</si>
  <si>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</si>
  <si>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</si>
  <si>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</si>
  <si>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</si>
  <si>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</si>
  <si>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</si>
  <si>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</si>
  <si>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</si>
  <si>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</si>
  <si>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</si>
  <si>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</si>
  <si>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</si>
  <si>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</si>
  <si>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</si>
  <si>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</si>
  <si>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</si>
  <si>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</si>
  <si>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</si>
  <si>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</si>
  <si>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</si>
  <si>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</si>
  <si>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</si>
  <si>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</si>
  <si>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</si>
  <si>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</si>
  <si>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</si>
  <si>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</si>
  <si>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</si>
  <si>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</si>
  <si>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</si>
  <si>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</si>
  <si>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</si>
  <si>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</si>
  <si>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</si>
  <si>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</si>
  <si>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</si>
  <si>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</si>
  <si>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</si>
  <si>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</si>
  <si>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</si>
  <si>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</si>
  <si>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</si>
  <si>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</si>
  <si>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</si>
  <si>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</si>
  <si>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</si>
  <si>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</si>
  <si>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</si>
  <si>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</si>
  <si>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</si>
  <si>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</si>
  <si>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</si>
  <si>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</si>
  <si>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</si>
  <si>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</si>
  <si>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</si>
  <si>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</si>
  <si>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</si>
  <si>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</si>
  <si>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</si>
  <si>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</si>
  <si>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</si>
  <si>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</si>
  <si>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</si>
  <si>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</si>
  <si>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</si>
  <si>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</si>
  <si>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</si>
  <si>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</si>
  <si>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</si>
  <si>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</si>
  <si>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</si>
  <si>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</si>
  <si>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</si>
  <si>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</si>
  <si>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</si>
  <si>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</si>
  <si>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</si>
  <si>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</si>
  <si>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</si>
  <si>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</si>
  <si>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</si>
  <si>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</si>
  <si>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</si>
  <si>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</si>
  <si>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</si>
  <si>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</si>
  <si>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</si>
  <si>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</si>
  <si>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</si>
  <si>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</si>
  <si>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</si>
  <si>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</si>
  <si>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</si>
  <si>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</si>
  <si>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</si>
  <si>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</si>
  <si>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</si>
  <si>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</si>
  <si>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</si>
  <si>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</si>
  <si>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</si>
  <si>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</si>
  <si>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</si>
  <si>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</si>
  <si>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</si>
  <si>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</si>
  <si>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</si>
  <si>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</si>
  <si>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</si>
  <si>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</si>
  <si>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</si>
  <si>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</si>
  <si>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</si>
  <si>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</si>
  <si>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</si>
  <si>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</si>
  <si>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</si>
  <si>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</si>
  <si>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</si>
  <si>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</si>
  <si>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</si>
  <si>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</si>
  <si>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</si>
  <si>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</si>
  <si>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</si>
  <si>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</si>
  <si>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</si>
  <si>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</si>
  <si>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</si>
  <si>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</si>
  <si>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</si>
  <si>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</si>
  <si>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</si>
  <si>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</si>
  <si>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</si>
  <si>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</si>
  <si>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</si>
  <si>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</si>
  <si>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</si>
  <si>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</si>
  <si>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</si>
  <si>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</si>
  <si>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</si>
  <si>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</si>
  <si>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</si>
  <si>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</si>
  <si>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</si>
  <si>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</si>
  <si>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</si>
  <si>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</si>
  <si>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</si>
  <si>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</si>
  <si>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</si>
  <si>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</si>
  <si>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</si>
  <si>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</si>
  <si>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</si>
  <si>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</si>
  <si>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</si>
  <si>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</si>
  <si>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</si>
  <si>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</si>
  <si>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</si>
  <si>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</si>
  <si>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</si>
  <si>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</si>
  <si>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</si>
  <si>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</si>
  <si>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</si>
  <si>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</si>
  <si>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</si>
  <si>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</si>
  <si>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</si>
  <si>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</si>
  <si>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</si>
  <si>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</si>
  <si>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</si>
  <si>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</si>
  <si>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</si>
  <si>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</si>
  <si>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</si>
  <si>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</si>
  <si>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</si>
  <si>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</si>
  <si>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</si>
  <si>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</si>
  <si>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</si>
  <si>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</si>
  <si>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</si>
  <si>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</si>
  <si>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</si>
  <si>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</si>
  <si>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</si>
  <si>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</si>
  <si>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</si>
  <si>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</si>
  <si>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</si>
  <si>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</si>
  <si>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</si>
  <si>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</si>
  <si>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</si>
  <si>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</si>
  <si>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</si>
  <si>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</si>
  <si>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</si>
  <si>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</si>
  <si>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</si>
  <si>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</si>
  <si>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</si>
  <si>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</si>
  <si>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</si>
  <si>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</si>
  <si>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</si>
  <si>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</si>
  <si>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</si>
  <si>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</si>
  <si>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</si>
  <si>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</si>
  <si>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</si>
  <si>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</si>
  <si>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</si>
  <si>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</si>
  <si>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</si>
  <si>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</si>
  <si>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</si>
  <si>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</si>
  <si>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</si>
  <si>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</si>
  <si>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</si>
  <si>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</si>
  <si>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</si>
  <si>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</si>
  <si>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</si>
  <si>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</si>
  <si>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</si>
  <si>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</si>
  <si>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</si>
  <si>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</si>
  <si>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</si>
  <si>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</si>
  <si>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</si>
  <si>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</si>
  <si>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</si>
  <si>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</si>
  <si>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</si>
  <si>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</si>
  <si>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</si>
  <si>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</si>
  <si>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</si>
  <si>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</si>
  <si>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</si>
  <si>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</si>
  <si>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</si>
  <si>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</si>
  <si>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</si>
  <si>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</si>
  <si>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</si>
  <si>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</si>
  <si>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</si>
  <si>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</si>
  <si>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</si>
  <si>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</si>
  <si>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</si>
  <si>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</si>
  <si>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</si>
  <si>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</si>
  <si>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</si>
  <si>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</si>
  <si>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</si>
  <si>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</si>
  <si>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</si>
  <si>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</si>
  <si>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</si>
  <si>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</si>
  <si>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</si>
  <si>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</si>
  <si>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</si>
  <si>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</si>
  <si>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</si>
  <si>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</si>
  <si>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</si>
  <si>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</si>
  <si>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</si>
  <si>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</si>
  <si>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</si>
  <si>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</si>
  <si>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</si>
  <si>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</si>
  <si>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</si>
  <si>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</si>
  <si>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</si>
  <si>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</si>
  <si>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</si>
  <si>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</si>
  <si>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</si>
  <si>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</si>
  <si>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</si>
  <si>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</si>
  <si>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</si>
  <si>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</si>
  <si>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</si>
  <si>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</si>
  <si>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</si>
  <si>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</si>
  <si>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</si>
  <si>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</si>
  <si>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</si>
  <si>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</si>
  <si>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</si>
  <si>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</si>
  <si>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</si>
  <si>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</si>
  <si>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</si>
  <si>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</si>
  <si>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</si>
  <si>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</si>
  <si>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</si>
  <si>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</si>
  <si>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</si>
  <si>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</si>
  <si>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</si>
  <si>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</si>
  <si>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</si>
  <si>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</si>
  <si>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</si>
  <si>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</si>
  <si>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</si>
  <si>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</si>
  <si>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</si>
  <si>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</si>
  <si>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</si>
  <si>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</si>
  <si>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</si>
  <si>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</si>
  <si>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</si>
  <si>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</si>
  <si>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</si>
  <si>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</si>
  <si>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</si>
  <si>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</si>
  <si>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</si>
  <si>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</si>
  <si>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</si>
  <si>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</si>
  <si>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</si>
  <si>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</si>
  <si>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</si>
  <si>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</si>
  <si>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</si>
  <si>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</si>
  <si>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</si>
  <si>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</si>
  <si>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</si>
  <si>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</si>
  <si>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</si>
  <si>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</si>
  <si>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</si>
  <si>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</si>
  <si>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</si>
  <si>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</si>
  <si>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</si>
  <si>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</si>
  <si>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</si>
  <si>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</si>
  <si>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</si>
  <si>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</si>
  <si>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</si>
  <si>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</si>
  <si>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</si>
  <si>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</si>
  <si>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</si>
  <si>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</si>
  <si>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</si>
  <si>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</si>
  <si>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</si>
  <si>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</si>
  <si>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</si>
  <si>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</si>
  <si>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</si>
  <si>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</si>
  <si>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</si>
  <si>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</si>
  <si>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</si>
  <si>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</si>
  <si>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</si>
  <si>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</si>
  <si>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</si>
  <si>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</si>
  <si>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</si>
  <si>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</si>
  <si>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</si>
  <si>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</si>
  <si>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</si>
  <si>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</si>
  <si>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</si>
  <si>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</si>
  <si>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</si>
  <si>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</si>
  <si>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</si>
  <si>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</si>
  <si>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</si>
  <si>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</si>
  <si>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</si>
  <si>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</si>
  <si>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</si>
  <si>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</si>
  <si>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</si>
  <si>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</si>
  <si>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</si>
  <si>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</si>
  <si>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</si>
  <si>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</si>
  <si>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</si>
  <si>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</si>
  <si>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</si>
  <si>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</si>
  <si>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</si>
  <si>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</si>
  <si>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</si>
  <si>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</si>
  <si>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</si>
  <si>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</si>
  <si>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</si>
  <si>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</si>
  <si>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</si>
  <si>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</si>
  <si>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</si>
  <si>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</si>
  <si>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</si>
  <si>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</si>
  <si>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</si>
  <si>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</si>
  <si>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</si>
  <si>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</si>
  <si>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</si>
  <si>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</si>
  <si>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</si>
  <si>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</si>
  <si>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</si>
  <si>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</si>
  <si>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</si>
  <si>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</si>
  <si>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</si>
  <si>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</si>
  <si>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</si>
  <si>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</si>
  <si>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</si>
  <si>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</si>
  <si>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</si>
  <si>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</si>
  <si>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</si>
  <si>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</si>
  <si>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</si>
  <si>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</si>
  <si>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</si>
  <si>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</si>
  <si>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</si>
  <si>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</si>
  <si>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</si>
  <si>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</si>
  <si>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</si>
  <si>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</si>
  <si>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</si>
  <si>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</si>
  <si>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</si>
  <si>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</si>
  <si>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</si>
  <si>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</si>
  <si>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</si>
  <si>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</si>
  <si>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</si>
  <si>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</si>
  <si>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</si>
  <si>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</si>
  <si>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</si>
  <si>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</si>
  <si>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</si>
  <si>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</si>
  <si>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</si>
  <si>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</si>
  <si>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</si>
  <si>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</si>
  <si>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</si>
  <si>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</si>
  <si>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</si>
  <si>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</si>
  <si>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</si>
  <si>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</si>
  <si>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</si>
  <si>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</si>
  <si>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</si>
  <si>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</si>
  <si>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</si>
  <si>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</si>
  <si>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</si>
  <si>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</si>
  <si>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</si>
  <si>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</si>
  <si>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</si>
  <si>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</si>
  <si>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</si>
  <si>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</si>
  <si>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</si>
  <si>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</si>
  <si>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</si>
  <si>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</si>
  <si>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</si>
  <si>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</si>
  <si>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</si>
  <si>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</si>
  <si>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</si>
  <si>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</si>
  <si>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</si>
  <si>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</si>
  <si>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</si>
  <si>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</si>
  <si>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</si>
  <si>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</si>
  <si>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</si>
  <si>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</si>
  <si>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</si>
  <si>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</si>
  <si>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</si>
  <si>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</si>
  <si>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</si>
  <si>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</si>
  <si>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</si>
  <si>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</si>
  <si>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</si>
  <si>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</si>
  <si>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</si>
  <si>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</si>
  <si>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</si>
  <si>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</si>
  <si>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</si>
  <si>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</si>
  <si>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</si>
  <si>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</si>
  <si>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</si>
  <si>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</si>
  <si>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</si>
  <si>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</si>
  <si>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</si>
  <si>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</si>
  <si>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</si>
  <si>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</si>
  <si>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</si>
  <si>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</si>
  <si>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</si>
  <si>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</si>
  <si>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</si>
  <si>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</si>
  <si>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</si>
  <si>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</si>
  <si>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</si>
  <si>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</si>
  <si>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</si>
  <si>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</si>
  <si>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</si>
  <si>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</si>
  <si>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</si>
  <si>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</si>
  <si>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</si>
  <si>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</si>
  <si>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</si>
  <si>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</si>
  <si>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</si>
  <si>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</si>
  <si>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</si>
  <si>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</si>
  <si>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</si>
  <si>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</si>
  <si>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</si>
  <si>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</si>
  <si>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</si>
  <si>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</si>
  <si>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</si>
  <si>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</si>
  <si>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</si>
  <si>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</si>
  <si>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</si>
  <si>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</si>
  <si>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</si>
  <si>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</si>
  <si>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</si>
  <si>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</si>
  <si>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</si>
  <si>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</si>
  <si>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</si>
  <si>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</si>
  <si>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</si>
  <si>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</si>
  <si>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</si>
  <si>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</si>
  <si>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</si>
  <si>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</si>
  <si>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</si>
  <si>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</si>
  <si>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</si>
  <si>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</si>
  <si>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</si>
  <si>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</si>
  <si>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</si>
  <si>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</si>
  <si>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</si>
  <si>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</si>
  <si>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</si>
  <si>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</si>
  <si>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</si>
  <si>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</si>
  <si>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</si>
  <si>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</si>
  <si>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</si>
  <si>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</si>
  <si>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</si>
  <si>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</si>
  <si>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</si>
  <si>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</si>
  <si>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</si>
  <si>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</si>
  <si>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</si>
  <si>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</si>
  <si>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</si>
  <si>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</si>
  <si>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</si>
  <si>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</si>
  <si>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</si>
  <si>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</si>
  <si>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</si>
  <si>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</si>
  <si>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</si>
  <si>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</si>
  <si>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</si>
  <si>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</si>
  <si>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</si>
  <si>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</si>
  <si>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</si>
  <si>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</si>
  <si>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</si>
  <si>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</si>
  <si>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</si>
  <si>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</si>
  <si>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</si>
  <si>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</si>
  <si>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</si>
  <si>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</si>
  <si>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</si>
  <si>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</si>
  <si>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</si>
  <si>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</si>
  <si>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</si>
  <si>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</si>
  <si>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</si>
  <si>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</si>
  <si>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</si>
  <si>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</si>
  <si>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</si>
  <si>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</si>
  <si>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</si>
  <si>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</si>
  <si>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</si>
  <si>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</si>
  <si>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</si>
  <si>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</si>
  <si>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</si>
  <si>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</si>
  <si>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</si>
  <si>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</si>
  <si>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</si>
  <si>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</si>
  <si>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</si>
  <si>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</si>
  <si>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</si>
  <si>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</si>
  <si>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</si>
  <si>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</si>
  <si>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</si>
  <si>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</si>
  <si>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</si>
  <si>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</si>
  <si>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</si>
  <si>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</si>
  <si>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</si>
  <si>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</si>
  <si>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</si>
  <si>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</si>
  <si>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</si>
  <si>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</si>
  <si>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</si>
  <si>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</si>
  <si>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</si>
  <si>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</si>
  <si>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</si>
  <si>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</si>
  <si>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</si>
  <si>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</si>
  <si>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</si>
  <si>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</si>
  <si>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</si>
  <si>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</si>
  <si>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</si>
  <si>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</si>
  <si>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</si>
  <si>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</si>
  <si>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</si>
  <si>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</si>
  <si>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</si>
  <si>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</si>
  <si>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</si>
  <si>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</si>
  <si>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</si>
  <si>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</si>
  <si>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</si>
  <si>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</si>
  <si>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</si>
  <si>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</si>
  <si>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</si>
  <si>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</si>
  <si>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</si>
  <si>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</si>
  <si>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</si>
  <si>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</si>
  <si>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</si>
  <si>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</si>
  <si>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</si>
  <si>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</si>
  <si>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</si>
  <si>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</si>
  <si>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</si>
  <si>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</si>
  <si>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</si>
  <si>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</si>
  <si>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</si>
  <si>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</si>
  <si>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</si>
  <si>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</si>
  <si>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</si>
  <si>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</si>
  <si>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</si>
  <si>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</si>
  <si>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</si>
  <si>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</si>
  <si>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</si>
  <si>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</si>
  <si>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</si>
  <si>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</si>
  <si>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</si>
  <si>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</si>
  <si>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</si>
  <si>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</si>
  <si>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</si>
  <si>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</si>
  <si>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</si>
  <si>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</si>
  <si>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</si>
  <si>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</si>
  <si>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</si>
  <si>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</si>
  <si>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</si>
  <si>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</si>
  <si>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</si>
  <si>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</si>
  <si>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</si>
  <si>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</si>
  <si>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</si>
  <si>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</si>
  <si>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</si>
  <si>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</si>
  <si>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</si>
  <si>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</si>
  <si>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</si>
  <si>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</si>
  <si>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</si>
  <si>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</si>
  <si>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</si>
  <si>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</si>
  <si>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</si>
  <si>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</si>
  <si>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</si>
  <si>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</si>
  <si>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</si>
  <si>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</si>
  <si>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</si>
  <si>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</si>
  <si>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</si>
  <si>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</si>
  <si>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</si>
  <si>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</si>
  <si>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</si>
  <si>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</si>
  <si>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</si>
  <si>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</si>
  <si>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</si>
  <si>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</si>
  <si>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</si>
  <si>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</si>
  <si>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</si>
  <si>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</si>
  <si>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</si>
  <si>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</si>
  <si>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</si>
  <si>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</si>
  <si>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</si>
  <si>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</si>
  <si>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</si>
  <si>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</si>
  <si>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</si>
  <si>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</si>
  <si>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</si>
  <si>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</si>
  <si>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</si>
  <si>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</si>
  <si>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</si>
  <si>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</si>
  <si>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</si>
  <si>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</si>
  <si>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</si>
  <si>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</si>
  <si>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</si>
  <si>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</si>
  <si>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</si>
  <si>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</si>
  <si>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</si>
  <si>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</si>
  <si>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</si>
  <si>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</si>
  <si>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</si>
  <si>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</si>
  <si>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</si>
  <si>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</si>
  <si>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</si>
  <si>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</si>
  <si>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</si>
  <si>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</si>
  <si>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</si>
  <si>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</si>
  <si>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</si>
  <si>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</si>
  <si>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</si>
  <si>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</si>
  <si>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</si>
  <si>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</si>
  <si>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</si>
  <si>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</si>
  <si>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</si>
  <si>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</si>
  <si>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</si>
  <si>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</si>
  <si>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</si>
  <si>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</si>
  <si>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</si>
  <si>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</si>
  <si>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</si>
  <si>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</si>
  <si>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</si>
  <si>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</si>
  <si>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</si>
  <si>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</si>
  <si>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</si>
  <si>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</si>
  <si>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</si>
  <si>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</si>
  <si>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</si>
  <si>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</si>
  <si>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</si>
  <si>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</si>
  <si>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</si>
  <si>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</si>
  <si>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</si>
  <si>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</si>
  <si>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</si>
  <si>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</si>
  <si>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</si>
  <si>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</si>
  <si>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</si>
  <si>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</si>
  <si>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</si>
  <si>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</si>
  <si>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</si>
  <si>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</si>
  <si>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</si>
  <si>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</si>
  <si>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</si>
  <si>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</si>
  <si>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</si>
  <si>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</si>
  <si>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</si>
  <si>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</si>
  <si>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</si>
  <si>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</si>
  <si>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</si>
  <si>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</si>
  <si>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</si>
  <si>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</si>
  <si>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</si>
  <si>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</si>
  <si>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</si>
  <si>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</si>
  <si>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</si>
  <si>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</si>
  <si>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</si>
  <si>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</si>
  <si>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</si>
  <si>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</si>
  <si>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</si>
  <si>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</si>
  <si>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</si>
  <si>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</si>
  <si>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</si>
  <si>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</si>
  <si>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</si>
  <si>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</si>
  <si>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</si>
  <si>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</si>
  <si>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</si>
  <si>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</si>
  <si>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</si>
  <si>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</si>
  <si>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</si>
  <si>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</si>
  <si>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</si>
  <si>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</si>
  <si>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</si>
  <si>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</si>
  <si>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</si>
  <si>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</si>
  <si>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</si>
  <si>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</si>
  <si>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</si>
  <si>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</si>
  <si>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</si>
  <si>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</si>
  <si>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</si>
  <si>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</si>
  <si>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</si>
  <si>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</si>
  <si>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</si>
  <si>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</si>
  <si>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</si>
  <si>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</si>
  <si>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</si>
  <si>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</si>
  <si>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</si>
  <si>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</si>
  <si>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</si>
  <si>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</si>
  <si>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</si>
  <si>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</si>
  <si>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</si>
  <si>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</si>
  <si>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</si>
  <si>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</si>
  <si>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</si>
  <si>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</si>
  <si>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</si>
  <si>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</si>
  <si>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</si>
  <si>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</si>
  <si>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</si>
  <si>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</si>
  <si>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</si>
  <si>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</si>
  <si>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</si>
  <si>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</si>
  <si>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</si>
  <si>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</si>
  <si>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</si>
  <si>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</si>
  <si>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</si>
  <si>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</si>
  <si>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</si>
  <si>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</si>
  <si>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</si>
  <si>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</si>
  <si>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</si>
  <si>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</si>
  <si>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</si>
  <si>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</si>
  <si>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</si>
  <si>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</si>
  <si>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</si>
  <si>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</si>
  <si>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</si>
  <si>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</si>
  <si>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</si>
  <si>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</si>
  <si>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</si>
  <si>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</si>
  <si>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</si>
  <si>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</si>
  <si>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</si>
  <si>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</si>
  <si>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</si>
  <si>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</si>
  <si>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</si>
  <si>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</si>
  <si>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</si>
  <si>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</si>
  <si>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</si>
  <si>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</si>
  <si>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</si>
  <si>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</si>
  <si>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</si>
  <si>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</si>
  <si>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</si>
  <si>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</si>
  <si>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</si>
  <si>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</si>
  <si>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</si>
  <si>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</si>
  <si>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</si>
  <si>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</si>
  <si>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</si>
  <si>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</si>
  <si>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</si>
  <si>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</si>
  <si>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</si>
  <si>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</si>
  <si>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</si>
  <si>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</si>
  <si>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</si>
  <si>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</si>
  <si>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</si>
  <si>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</si>
  <si>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</si>
  <si>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</si>
  <si>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</si>
  <si>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</si>
  <si>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</si>
  <si>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</si>
  <si>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</si>
  <si>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</si>
  <si>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</si>
  <si>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</si>
  <si>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</si>
  <si>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</si>
  <si>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</si>
  <si>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</si>
  <si>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</si>
  <si>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</si>
  <si>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</si>
  <si>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</si>
  <si>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</si>
  <si>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</si>
  <si>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</si>
  <si>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</si>
  <si>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</si>
  <si>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</si>
  <si>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</si>
  <si>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</si>
  <si>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</si>
  <si>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</si>
  <si>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</si>
  <si>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</si>
  <si>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</si>
  <si>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</si>
  <si>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</si>
  <si>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</si>
  <si>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</si>
  <si>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</si>
  <si>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</si>
  <si>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</si>
  <si>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</si>
  <si>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</si>
  <si>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</si>
  <si>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</si>
  <si>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</si>
  <si>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</si>
  <si>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</si>
  <si>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</si>
  <si>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</si>
  <si>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</si>
  <si>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</si>
  <si>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</si>
  <si>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</si>
  <si>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</si>
  <si>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</si>
  <si>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</si>
  <si>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</si>
  <si>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</si>
  <si>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</si>
  <si>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</si>
  <si>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</si>
  <si>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</si>
  <si>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</si>
  <si>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</si>
  <si>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</si>
  <si>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</si>
  <si>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</si>
  <si>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</si>
  <si>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</si>
  <si>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</si>
  <si>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</si>
  <si>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</si>
  <si>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</si>
  <si>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</si>
  <si>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</si>
  <si>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</si>
  <si>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</si>
  <si>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</si>
  <si>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</si>
  <si>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</si>
  <si>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</si>
  <si>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</si>
  <si>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</si>
  <si>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</si>
  <si>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</si>
  <si>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</si>
  <si>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</si>
  <si>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</si>
  <si>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</si>
  <si>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</si>
  <si>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</si>
  <si>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</si>
  <si>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</si>
  <si>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</si>
  <si>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</si>
  <si>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</si>
  <si>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</si>
  <si>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</si>
  <si>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</si>
  <si>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</si>
  <si>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</si>
  <si>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</si>
  <si>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</si>
  <si>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</si>
  <si>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</si>
  <si>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</si>
  <si>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</si>
  <si>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</si>
  <si>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</si>
  <si>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</si>
  <si>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</si>
  <si>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</si>
  <si>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</si>
  <si>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</si>
  <si>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</si>
  <si>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</si>
  <si>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</si>
  <si>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</si>
  <si>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</si>
  <si>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</si>
  <si>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</si>
  <si>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</si>
  <si>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</si>
  <si>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</si>
  <si>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</si>
  <si>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</si>
  <si>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</si>
  <si>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</si>
  <si>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</si>
  <si>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</si>
  <si>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</si>
  <si>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</si>
  <si>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</si>
  <si>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</si>
  <si>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</si>
  <si>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</si>
  <si>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</si>
  <si>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</si>
  <si>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</si>
  <si>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</si>
  <si>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</si>
  <si>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</si>
  <si>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</si>
  <si>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</si>
  <si>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</si>
  <si>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</si>
  <si>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</si>
  <si>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</si>
  <si>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</si>
  <si>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</si>
  <si>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</si>
  <si>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</si>
  <si>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</si>
  <si>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</si>
  <si>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</si>
  <si>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</si>
  <si>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</si>
  <si>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</si>
  <si>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</si>
  <si>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</si>
  <si>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</si>
  <si>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</si>
  <si>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</si>
  <si>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</si>
  <si>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</si>
  <si>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</si>
  <si>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</si>
  <si>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</si>
  <si>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</si>
  <si>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</si>
  <si>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</si>
  <si>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</si>
  <si>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</si>
  <si>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</si>
  <si>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</si>
  <si>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</si>
  <si>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</si>
  <si>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</si>
  <si>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</si>
  <si>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</si>
  <si>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</si>
  <si>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</si>
  <si>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</si>
  <si>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</si>
  <si>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</si>
  <si>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</si>
  <si>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</si>
  <si>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</si>
  <si>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</si>
  <si>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</si>
  <si>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</si>
  <si>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</si>
  <si>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</si>
  <si>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</si>
  <si>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</si>
  <si>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</si>
  <si>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</si>
  <si>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</si>
  <si>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</si>
  <si>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</si>
  <si>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</si>
  <si>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</si>
  <si>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</si>
  <si>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</si>
  <si>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</si>
  <si>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</si>
  <si>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</si>
  <si>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</si>
  <si>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</si>
  <si>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</si>
  <si>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</si>
  <si>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</si>
  <si>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</si>
  <si>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</si>
  <si>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</si>
  <si>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</si>
  <si>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</si>
  <si>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</si>
  <si>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</si>
  <si>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</si>
  <si>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</si>
  <si>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</si>
  <si>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</si>
  <si>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</si>
  <si>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</si>
  <si>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</si>
  <si>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</si>
  <si>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</si>
  <si>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</si>
  <si>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</si>
  <si>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</si>
  <si>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</si>
  <si>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</si>
  <si>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</si>
  <si>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</si>
  <si>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</si>
  <si>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</si>
  <si>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</si>
  <si>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</si>
  <si>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</si>
  <si>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</si>
  <si>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</si>
  <si>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</si>
  <si>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</si>
  <si>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</si>
  <si>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</si>
  <si>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</si>
  <si>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</si>
  <si>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</si>
  <si>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</si>
  <si>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</si>
  <si>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</si>
  <si>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</si>
  <si>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</si>
  <si>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</si>
  <si>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</si>
  <si>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</si>
  <si>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</si>
  <si>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</si>
  <si>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</si>
  <si>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</si>
  <si>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</si>
  <si>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</si>
  <si>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</si>
  <si>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</si>
  <si>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</si>
  <si>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</si>
  <si>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</si>
  <si>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</si>
  <si>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</si>
  <si>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</si>
  <si>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</si>
  <si>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</si>
  <si>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</si>
  <si>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</si>
  <si>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</si>
  <si>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</si>
  <si>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</si>
  <si>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</si>
  <si>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</si>
  <si>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</si>
  <si>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</si>
  <si>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</si>
  <si>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</si>
  <si>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</si>
  <si>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</si>
  <si>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</si>
  <si>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</si>
  <si>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</si>
  <si>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</si>
  <si>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</si>
  <si>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</si>
  <si>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</si>
  <si>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</si>
  <si>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</si>
  <si>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</si>
  <si>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</si>
  <si>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</si>
  <si>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</si>
  <si>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</si>
  <si>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</si>
  <si>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</si>
  <si>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</si>
  <si>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</si>
  <si>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</si>
  <si>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</si>
  <si>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</si>
  <si>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</si>
  <si>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</si>
  <si>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</si>
  <si>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</si>
  <si>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</si>
  <si>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</si>
  <si>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</si>
  <si>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</si>
  <si>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</si>
  <si>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</si>
  <si>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</si>
  <si>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</si>
  <si>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</si>
  <si>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</si>
  <si>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</si>
  <si>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</si>
  <si>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</si>
  <si>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</si>
  <si>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</si>
  <si>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</si>
  <si>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</si>
  <si>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</si>
  <si>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</si>
  <si>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</si>
  <si>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</si>
  <si>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</si>
  <si>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</si>
  <si>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</si>
  <si>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</si>
  <si>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</si>
  <si>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</si>
  <si>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</si>
  <si>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</si>
  <si>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</si>
  <si>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</si>
  <si>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</si>
  <si>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</si>
  <si>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</si>
  <si>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</si>
  <si>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</si>
  <si>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</si>
  <si>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</si>
  <si>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</si>
  <si>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</si>
  <si>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</si>
  <si>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</si>
  <si>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</si>
  <si>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</si>
  <si>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</si>
  <si>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</si>
  <si>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</si>
  <si>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</si>
  <si>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</si>
  <si>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</si>
  <si>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</si>
  <si>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</si>
  <si>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</si>
  <si>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</si>
  <si>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</si>
  <si>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</si>
  <si>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</si>
  <si>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</si>
  <si>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</si>
  <si>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</si>
  <si>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</si>
  <si>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</si>
  <si>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</si>
  <si>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</si>
  <si>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</si>
  <si>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</si>
  <si>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</si>
  <si>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</si>
  <si>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</si>
  <si>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</si>
  <si>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</si>
  <si>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</si>
  <si>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</si>
  <si>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</si>
  <si>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</si>
  <si>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</si>
  <si>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</si>
  <si>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</si>
  <si>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</si>
  <si>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</si>
  <si>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</si>
  <si>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</si>
  <si>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</si>
  <si>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</si>
  <si>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</si>
  <si>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</si>
  <si>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</si>
  <si>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</si>
  <si>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</si>
  <si>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</si>
  <si>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</si>
  <si>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</si>
  <si>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</si>
  <si>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</si>
  <si>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</si>
  <si>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</si>
  <si>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</si>
  <si>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</si>
  <si>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</si>
  <si>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</si>
  <si>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</si>
  <si>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</si>
  <si>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</si>
  <si>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</si>
  <si>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</si>
  <si>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</si>
  <si>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</si>
  <si>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</si>
  <si>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</si>
  <si>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</si>
  <si>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</si>
  <si>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</si>
  <si>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</si>
  <si>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</si>
  <si>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</si>
  <si>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</si>
  <si>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</si>
  <si>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</si>
  <si>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</si>
  <si>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</si>
  <si>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</si>
  <si>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</si>
  <si>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</si>
  <si>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</si>
  <si>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</si>
  <si>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</si>
  <si>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</si>
  <si>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</si>
  <si>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</si>
  <si>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</si>
  <si>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</si>
  <si>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</si>
  <si>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</si>
  <si>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</si>
  <si>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</si>
  <si>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</si>
  <si>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</si>
  <si>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</si>
  <si>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</si>
  <si>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</si>
  <si>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</si>
  <si>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</si>
  <si>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</si>
  <si>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</si>
  <si>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</si>
  <si>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</si>
  <si>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</si>
  <si>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</si>
  <si>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</si>
  <si>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</si>
  <si>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</si>
  <si>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</si>
  <si>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</si>
  <si>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</si>
  <si>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</si>
  <si>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</si>
  <si>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</si>
  <si>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</si>
  <si>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</si>
  <si>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</si>
  <si>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</si>
  <si>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</si>
  <si>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</si>
  <si>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</si>
  <si>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</si>
  <si>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</si>
  <si>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</si>
  <si>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</si>
  <si>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</si>
  <si>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</si>
  <si>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</si>
  <si>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</si>
  <si>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</si>
  <si>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</si>
  <si>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</si>
  <si>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</si>
  <si>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</si>
  <si>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</si>
  <si>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</si>
  <si>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</si>
  <si>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</si>
  <si>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</si>
  <si>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</si>
  <si>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</si>
  <si>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</si>
  <si>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</si>
  <si>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</si>
  <si>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</si>
  <si>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</si>
  <si>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</si>
  <si>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</si>
  <si>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</si>
  <si>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</si>
  <si>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</si>
  <si>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</si>
  <si>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</si>
  <si>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</si>
  <si>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</si>
  <si>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</si>
  <si>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</si>
  <si>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</si>
  <si>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</si>
  <si>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</si>
  <si>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</si>
  <si>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</si>
  <si>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</si>
  <si>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</si>
  <si>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</si>
  <si>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</si>
  <si>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</si>
  <si>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</si>
  <si>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</si>
  <si>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</si>
  <si>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</si>
  <si>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</si>
  <si>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</si>
  <si>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</si>
  <si>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</si>
  <si>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</si>
  <si>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</si>
  <si>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</si>
  <si>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</si>
  <si>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</si>
  <si>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</si>
  <si>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</si>
  <si>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</si>
  <si>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</si>
  <si>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</si>
  <si>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</si>
  <si>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</si>
  <si>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</si>
  <si>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</si>
  <si>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</si>
  <si>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</si>
  <si>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</si>
  <si>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</si>
  <si>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</si>
  <si>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</si>
  <si>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</si>
  <si>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</si>
  <si>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</si>
  <si>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</si>
  <si>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</si>
  <si>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</si>
  <si>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</si>
  <si>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</si>
  <si>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</si>
  <si>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</si>
  <si>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</si>
  <si>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</si>
  <si>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</si>
  <si>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</si>
  <si>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</si>
  <si>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</si>
  <si>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</si>
  <si>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</si>
  <si>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</si>
  <si>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</si>
  <si>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</si>
  <si>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</si>
  <si>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</si>
  <si>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</si>
  <si>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</si>
  <si>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</si>
  <si>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</si>
  <si>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</si>
  <si>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</si>
  <si>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</si>
  <si>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</si>
  <si>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</si>
  <si>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</si>
  <si>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</si>
  <si>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</si>
  <si>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</si>
  <si>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</si>
  <si>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</si>
  <si>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</si>
  <si>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</si>
  <si>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</si>
  <si>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</si>
  <si>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</si>
  <si>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</si>
  <si>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</si>
  <si>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</si>
  <si>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</si>
  <si>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</si>
  <si>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</si>
  <si>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</si>
  <si>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</si>
  <si>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</si>
  <si>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</si>
  <si>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</si>
  <si>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</si>
  <si>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</si>
  <si>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</si>
  <si>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</si>
  <si>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</si>
  <si>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</si>
  <si>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</si>
  <si>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</si>
  <si>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</si>
  <si>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</si>
  <si>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</si>
  <si>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</si>
  <si>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</si>
  <si>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</si>
  <si>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</si>
  <si>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</si>
  <si>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</si>
  <si>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</si>
  <si>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</si>
  <si>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</si>
  <si>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</si>
  <si>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</si>
  <si>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</si>
  <si>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</si>
  <si>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</si>
  <si>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</si>
  <si>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</si>
  <si>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</si>
  <si>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</si>
  <si>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</si>
  <si>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</si>
  <si>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</si>
  <si>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</si>
  <si>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</si>
  <si>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</si>
  <si>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</si>
  <si>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</si>
  <si>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</si>
  <si>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</si>
  <si>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</si>
  <si>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</si>
  <si>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</si>
  <si>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</si>
  <si>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</si>
  <si>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</si>
  <si>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</si>
  <si>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</si>
  <si>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</si>
  <si>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</si>
  <si>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</si>
  <si>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</si>
  <si>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</si>
  <si>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</si>
  <si>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</si>
  <si>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</si>
  <si>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</si>
  <si>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</si>
  <si>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</si>
  <si>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</si>
  <si>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</si>
  <si>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</si>
  <si>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</si>
  <si>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</si>
  <si>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</si>
  <si>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</si>
  <si>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</si>
  <si>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</si>
  <si>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</si>
  <si>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</si>
  <si>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</si>
  <si>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</si>
  <si>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</si>
  <si>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</si>
  <si>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</si>
  <si>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</si>
  <si>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</si>
  <si>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</si>
  <si>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</si>
  <si>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</si>
  <si>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</si>
  <si>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</si>
  <si>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</si>
  <si>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</si>
  <si>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</si>
  <si>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</si>
  <si>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</si>
  <si>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</si>
  <si>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</si>
  <si>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</si>
  <si>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</si>
  <si>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</si>
  <si>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</si>
  <si>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</si>
  <si>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</si>
  <si>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</si>
  <si>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</si>
  <si>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</si>
  <si>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</si>
  <si>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</si>
  <si>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</si>
  <si>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</si>
  <si>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</si>
  <si>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</si>
  <si>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</si>
  <si>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</si>
  <si>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</si>
  <si>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</si>
  <si>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</si>
  <si>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</si>
  <si>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</si>
  <si>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</si>
  <si>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</si>
  <si>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</si>
  <si>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</si>
  <si>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</si>
  <si>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</si>
  <si>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</si>
  <si>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</si>
  <si>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</si>
  <si>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</si>
  <si>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</si>
  <si>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</si>
  <si>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</si>
  <si>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</si>
  <si>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</si>
  <si>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</si>
  <si>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</si>
  <si>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</si>
  <si>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</si>
  <si>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</si>
  <si>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</si>
  <si>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</si>
  <si>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</si>
  <si>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</si>
  <si>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</si>
  <si>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</si>
  <si>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</si>
  <si>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</si>
  <si>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</si>
  <si>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</si>
  <si>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</si>
  <si>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</si>
  <si>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</si>
  <si>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</si>
  <si>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</si>
  <si>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</si>
  <si>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</si>
  <si>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</si>
  <si>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</si>
  <si>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</si>
  <si>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</si>
  <si>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</si>
  <si>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</si>
  <si>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</si>
  <si>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</si>
  <si>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</si>
  <si>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</si>
  <si>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</si>
  <si>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</si>
  <si>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</si>
  <si>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</si>
  <si>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</si>
  <si>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</si>
  <si>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</si>
  <si>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</si>
  <si>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</si>
  <si>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</si>
  <si>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</si>
  <si>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</si>
  <si>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</si>
  <si>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</si>
  <si>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</si>
  <si>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</si>
  <si>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</si>
  <si>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</si>
  <si>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</si>
  <si>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</si>
  <si>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</si>
  <si>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</si>
  <si>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</si>
  <si>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</si>
  <si>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</si>
  <si>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</si>
  <si>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</si>
  <si>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</si>
  <si>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</si>
  <si>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</si>
  <si>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</si>
  <si>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</si>
  <si>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</si>
  <si>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</si>
  <si>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</si>
  <si>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</si>
  <si>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</si>
  <si>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</si>
  <si>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</si>
  <si>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</si>
  <si>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</si>
  <si>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</si>
  <si>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</si>
  <si>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</si>
  <si>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</si>
  <si>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</si>
  <si>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</si>
  <si>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</si>
  <si>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</si>
  <si>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</si>
  <si>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</si>
  <si>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</si>
  <si>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</si>
  <si>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</si>
  <si>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</si>
  <si>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</si>
  <si>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</si>
  <si>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</si>
  <si>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</si>
  <si>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</si>
  <si>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</si>
  <si>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</si>
  <si>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</si>
  <si>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</si>
  <si>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</si>
  <si>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</si>
  <si>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</si>
  <si>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</si>
  <si>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</si>
  <si>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</si>
  <si>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</si>
  <si>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</si>
  <si>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</si>
  <si>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</si>
  <si>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</si>
  <si>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</si>
  <si>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</si>
  <si>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</si>
  <si>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</si>
  <si>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</si>
  <si>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</si>
  <si>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</si>
  <si>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</si>
  <si>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</si>
  <si>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</si>
  <si>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</si>
  <si>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</si>
  <si>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</si>
  <si>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</si>
  <si>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</si>
  <si>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</si>
  <si>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</si>
  <si>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</si>
  <si>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</si>
  <si>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</si>
  <si>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</si>
  <si>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</si>
  <si>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</si>
  <si>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</si>
  <si>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</si>
  <si>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</si>
  <si>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</si>
  <si>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</si>
  <si>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</si>
  <si>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</si>
  <si>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</si>
  <si>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</si>
  <si>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</si>
  <si>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</si>
  <si>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</si>
  <si>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</si>
  <si>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</si>
  <si>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</si>
  <si>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</si>
  <si>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</si>
  <si>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</si>
  <si>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</si>
  <si>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</si>
  <si>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</si>
  <si>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</si>
  <si>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</si>
  <si>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</si>
  <si>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</si>
  <si>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</si>
  <si>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</si>
  <si>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</si>
  <si>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</si>
  <si>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</si>
  <si>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</si>
  <si>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</si>
  <si>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</si>
  <si>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</si>
  <si>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</si>
  <si>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</si>
  <si>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</si>
  <si>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</si>
  <si>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</si>
  <si>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</si>
  <si>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</si>
  <si>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</si>
  <si>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</si>
  <si>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</si>
  <si>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</si>
  <si>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</si>
  <si>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</si>
  <si>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</si>
  <si>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</si>
  <si>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</si>
  <si>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</si>
  <si>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</si>
  <si>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</si>
  <si>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</si>
  <si>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</si>
  <si>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</si>
  <si>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</si>
  <si>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</si>
  <si>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</si>
  <si>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</si>
  <si>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</si>
  <si>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</si>
  <si>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</si>
  <si>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</si>
  <si>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</si>
  <si>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</si>
  <si>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</si>
  <si>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</si>
  <si>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</si>
  <si>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</si>
  <si>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</si>
  <si>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</si>
  <si>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</si>
  <si>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</si>
  <si>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</si>
  <si>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</si>
  <si>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</si>
  <si>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</si>
  <si>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</si>
  <si>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</si>
  <si>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</si>
  <si>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</si>
  <si>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</si>
  <si>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</si>
  <si>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</si>
  <si>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</si>
  <si>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</si>
  <si>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</si>
  <si>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</si>
  <si>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</si>
  <si>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</si>
  <si>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</si>
  <si>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</si>
  <si>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</si>
  <si>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</si>
  <si>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</si>
  <si>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</si>
  <si>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</si>
  <si>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</si>
  <si>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</si>
  <si>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</si>
  <si>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</si>
  <si>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</si>
  <si>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</si>
  <si>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</si>
  <si>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</si>
  <si>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</si>
  <si>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</si>
  <si>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</si>
  <si>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</si>
  <si>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</si>
  <si>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</si>
  <si>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</si>
  <si>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</si>
  <si>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</si>
  <si>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</si>
  <si>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</si>
  <si>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</si>
  <si>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</si>
  <si>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</si>
  <si>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</si>
  <si>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</si>
  <si>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</si>
  <si>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</si>
  <si>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</si>
  <si>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</si>
  <si>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</si>
  <si>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</si>
  <si>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</si>
  <si>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</si>
  <si>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</si>
  <si>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</si>
  <si>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</si>
  <si>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</si>
  <si>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</si>
  <si>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</si>
  <si>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</si>
  <si>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</si>
  <si>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</si>
  <si>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</si>
  <si>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</si>
  <si>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</si>
  <si>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</si>
  <si>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</si>
  <si>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</si>
  <si>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</si>
  <si>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</si>
  <si>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</si>
  <si>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</si>
  <si>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</si>
  <si>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</si>
  <si>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</si>
  <si>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</si>
  <si>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</si>
  <si>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</si>
  <si>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</si>
  <si>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</si>
  <si>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</si>
  <si>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</si>
  <si>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</si>
  <si>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</si>
  <si>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</si>
  <si>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</si>
  <si>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</si>
  <si>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</si>
  <si>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</si>
  <si>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</si>
  <si>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</si>
  <si>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</si>
  <si>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</si>
  <si>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</si>
  <si>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</si>
  <si>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</si>
  <si>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</si>
  <si>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</si>
  <si>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</si>
  <si>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</si>
  <si>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</si>
  <si>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</si>
  <si>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</si>
  <si>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</si>
  <si>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</si>
  <si>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</si>
  <si>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</si>
  <si>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</si>
  <si>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</si>
  <si>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</si>
  <si>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</si>
  <si>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</si>
  <si>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</si>
  <si>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</si>
  <si>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</si>
  <si>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</si>
  <si>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</si>
  <si>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</si>
  <si>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</si>
  <si>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</si>
  <si>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</si>
  <si>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</si>
  <si>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</si>
  <si>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</si>
  <si>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</si>
  <si>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</si>
  <si>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</si>
  <si>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</si>
  <si>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</si>
  <si>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</si>
  <si>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</si>
  <si>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</si>
  <si>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</si>
  <si>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</si>
  <si>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</si>
  <si>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</si>
  <si>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</si>
  <si>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</si>
  <si>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</si>
  <si>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</si>
  <si>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</si>
  <si>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</si>
  <si>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</si>
  <si>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</si>
  <si>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</si>
  <si>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</si>
  <si>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</si>
  <si>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</si>
  <si>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</si>
  <si>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</si>
  <si>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</si>
  <si>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</si>
  <si>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</si>
  <si>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</si>
  <si>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</si>
  <si>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</si>
  <si>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</si>
  <si>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</si>
  <si>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</si>
  <si>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</si>
  <si>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</si>
  <si>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</si>
  <si>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</si>
  <si>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</si>
  <si>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</si>
  <si>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</si>
  <si>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</si>
  <si>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</si>
  <si>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</si>
  <si>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</si>
  <si>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</si>
  <si>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</si>
  <si>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</si>
  <si>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</si>
  <si>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</si>
  <si>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</si>
  <si>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</si>
  <si>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</si>
  <si>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</si>
  <si>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</si>
  <si>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</si>
  <si>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</si>
  <si>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</si>
  <si>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</si>
  <si>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</si>
  <si>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</si>
  <si>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</si>
  <si>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</si>
  <si>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</si>
  <si>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</si>
  <si>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</si>
  <si>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</si>
  <si>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</si>
  <si>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</si>
  <si>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</si>
  <si>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</si>
  <si>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</si>
  <si>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</si>
  <si>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</si>
  <si>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</si>
  <si>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</si>
  <si>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</si>
  <si>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</si>
  <si>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</si>
  <si>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</si>
  <si>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</si>
  <si>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</si>
  <si>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</si>
  <si>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</si>
  <si>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</si>
  <si>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</si>
  <si>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</si>
  <si>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</si>
  <si>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</si>
  <si>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</si>
  <si>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</si>
  <si>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</si>
  <si>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</si>
  <si>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</si>
  <si>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</si>
  <si>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</si>
  <si>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</si>
  <si>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</si>
  <si>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</si>
  <si>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</si>
  <si>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</si>
  <si>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</si>
  <si>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</si>
  <si>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</si>
  <si>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</si>
  <si>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</si>
  <si>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</si>
  <si>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</si>
  <si>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</si>
  <si>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</si>
  <si>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</si>
  <si>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</si>
  <si>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</si>
  <si>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</si>
  <si>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</si>
  <si>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</si>
  <si>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</si>
  <si>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</si>
  <si>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</si>
  <si>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</si>
  <si>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</si>
  <si>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</si>
  <si>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</si>
  <si>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</si>
  <si>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</si>
  <si>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</si>
  <si>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</si>
  <si>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</si>
  <si>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</si>
  <si>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</si>
  <si>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</si>
  <si>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</si>
  <si>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</si>
  <si>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</si>
  <si>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</si>
  <si>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</si>
  <si>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</si>
  <si>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</si>
  <si>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</si>
  <si>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</si>
  <si>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</si>
  <si>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</si>
  <si>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</si>
  <si>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</si>
  <si>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</si>
  <si>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</si>
  <si>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</si>
  <si>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</si>
  <si>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</si>
  <si>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</si>
  <si>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</si>
  <si>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</si>
  <si>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</si>
  <si>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</si>
  <si>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</si>
  <si>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</si>
  <si>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</si>
  <si>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</si>
  <si>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</si>
  <si>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</si>
  <si>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</si>
  <si>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</si>
  <si>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</si>
  <si>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</si>
  <si>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</si>
  <si>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</si>
  <si>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</si>
  <si>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</si>
  <si>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</si>
  <si>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</si>
  <si>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</si>
  <si>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</si>
  <si>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</si>
  <si>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</si>
  <si>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</si>
  <si>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</si>
  <si>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</si>
  <si>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</si>
  <si>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</si>
  <si>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</si>
  <si>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</si>
  <si>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</si>
  <si>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</si>
  <si>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</si>
  <si>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</si>
  <si>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</si>
  <si>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</si>
  <si>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</si>
  <si>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</si>
  <si>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</si>
  <si>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</si>
  <si>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</si>
  <si>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</si>
  <si>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</si>
  <si>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</si>
  <si>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</si>
  <si>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</si>
  <si>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</si>
  <si>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</si>
  <si>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</si>
  <si>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</si>
  <si>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</si>
  <si>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</si>
  <si>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</si>
  <si>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</si>
  <si>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</si>
  <si>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</si>
  <si>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</si>
  <si>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</si>
  <si>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</si>
  <si>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</si>
  <si>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</si>
  <si>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</si>
  <si>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</si>
  <si>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</si>
  <si>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</si>
  <si>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</si>
  <si>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</si>
  <si>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</si>
  <si>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</si>
  <si>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</si>
  <si>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</si>
  <si>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</si>
  <si>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</si>
  <si>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</si>
  <si>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</si>
  <si>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</si>
  <si>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</si>
  <si>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</si>
  <si>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</si>
  <si>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</si>
  <si>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</si>
  <si>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</si>
  <si>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</si>
  <si>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</si>
  <si>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</si>
  <si>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</si>
  <si>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</si>
  <si>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</si>
  <si>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</si>
  <si>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</si>
  <si>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</si>
  <si>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</si>
  <si>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</si>
  <si>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</si>
  <si>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</si>
  <si>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</si>
  <si>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</si>
  <si>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</si>
  <si>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</si>
  <si>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</si>
  <si>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</si>
  <si>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</si>
  <si>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</si>
  <si>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</si>
  <si>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</si>
  <si>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</si>
  <si>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</si>
  <si>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</si>
  <si>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</si>
  <si>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</si>
  <si>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</si>
  <si>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</si>
  <si>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</si>
  <si>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</si>
  <si>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</si>
  <si>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</si>
  <si>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</si>
  <si>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</si>
  <si>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</si>
  <si>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</si>
  <si>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</si>
  <si>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</si>
  <si>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</si>
  <si>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</si>
  <si>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</si>
  <si>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</si>
  <si>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</si>
  <si>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</si>
  <si>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</si>
  <si>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</si>
  <si>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</si>
  <si>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</si>
  <si>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</si>
  <si>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</si>
  <si>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</si>
  <si>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</si>
  <si>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</si>
  <si>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</si>
  <si>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</si>
  <si>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</si>
  <si>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</si>
  <si>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</si>
  <si>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</si>
  <si>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</si>
  <si>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</si>
  <si>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</si>
  <si>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</si>
  <si>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</si>
  <si>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</si>
  <si>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</si>
  <si>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</si>
  <si>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</si>
  <si>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</si>
  <si>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</si>
  <si>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</si>
  <si>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</si>
  <si>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</si>
  <si>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</si>
  <si>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</si>
  <si>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</si>
  <si>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</si>
  <si>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</si>
  <si>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</si>
  <si>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</si>
  <si>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</si>
  <si>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</si>
  <si>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</si>
  <si>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</si>
  <si>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</si>
  <si>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</si>
  <si>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</si>
  <si>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</si>
  <si>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</si>
  <si>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</si>
  <si>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</si>
  <si>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</si>
  <si>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</si>
  <si>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</si>
  <si>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</si>
  <si>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</si>
  <si>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</si>
  <si>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</si>
  <si>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</si>
  <si>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</si>
  <si>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</si>
  <si>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</si>
  <si>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</si>
  <si>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</si>
  <si>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</si>
  <si>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</si>
  <si>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</si>
  <si>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</si>
  <si>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</si>
  <si>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</si>
  <si>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</si>
  <si>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</si>
  <si>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</si>
  <si>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</si>
  <si>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</si>
  <si>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</si>
  <si>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</si>
  <si>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</si>
  <si>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</si>
  <si>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</si>
  <si>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</si>
  <si>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</si>
  <si>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</si>
  <si>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</si>
  <si>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</si>
  <si>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</si>
  <si>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</si>
  <si>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</si>
  <si>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</si>
  <si>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</si>
  <si>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</si>
  <si>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</si>
  <si>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</si>
  <si>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</si>
  <si>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</si>
  <si>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</si>
  <si>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</si>
  <si>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</si>
  <si>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</si>
  <si>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</si>
  <si>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</si>
  <si>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</si>
  <si>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</si>
  <si>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</si>
  <si>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</si>
  <si>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</si>
  <si>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</si>
  <si>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</si>
  <si>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</si>
  <si>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</si>
  <si>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</si>
  <si>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</si>
  <si>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</si>
  <si>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</si>
  <si>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</si>
  <si>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</si>
  <si>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</si>
  <si>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</si>
  <si>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</si>
  <si>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</si>
  <si>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</si>
  <si>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</si>
  <si>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</si>
  <si>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</si>
  <si>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</si>
  <si>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</si>
  <si>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</si>
  <si>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</si>
  <si>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</si>
  <si>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</si>
  <si>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</si>
  <si>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</si>
  <si>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</si>
  <si>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</si>
  <si>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</si>
  <si>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</si>
  <si>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</si>
  <si>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</si>
  <si>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</si>
  <si>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</si>
  <si>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</si>
  <si>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</si>
  <si>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</si>
  <si>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</si>
  <si>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</si>
  <si>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</si>
  <si>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</si>
  <si>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</si>
  <si>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</si>
  <si>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</si>
  <si>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</si>
  <si>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</si>
  <si>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</si>
  <si>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</si>
  <si>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</si>
  <si>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</si>
  <si>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</si>
  <si>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</si>
  <si>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</si>
  <si>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</si>
  <si>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</si>
  <si>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</si>
  <si>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</si>
  <si>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</si>
  <si>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</si>
  <si>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</si>
  <si>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</si>
  <si>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</si>
  <si>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</si>
  <si>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</si>
  <si>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</si>
  <si>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</si>
  <si>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</si>
  <si>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</si>
  <si>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</si>
  <si>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</si>
  <si>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</si>
  <si>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</si>
  <si>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</si>
  <si>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</si>
  <si>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</si>
  <si>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</si>
  <si>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</si>
  <si>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</si>
  <si>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</si>
  <si>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</si>
  <si>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</si>
  <si>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</si>
  <si>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</si>
  <si>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</si>
  <si>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</si>
  <si>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</si>
  <si>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</si>
  <si>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</si>
  <si>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</si>
  <si>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</si>
  <si>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</si>
  <si>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</si>
  <si>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</si>
  <si>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</si>
  <si>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</si>
  <si>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</si>
  <si>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</si>
  <si>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</si>
  <si>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</si>
  <si>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</si>
  <si>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</si>
  <si>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</si>
  <si>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</si>
  <si>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</si>
  <si>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</si>
  <si>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</si>
  <si>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</si>
  <si>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</si>
  <si>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</si>
  <si>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</si>
  <si>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</si>
  <si>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</si>
  <si>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</si>
  <si>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</si>
  <si>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</si>
  <si>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</si>
  <si>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</si>
  <si>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</si>
  <si>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</si>
  <si>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</si>
  <si>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</si>
  <si>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</si>
  <si>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</si>
  <si>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</si>
  <si>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</si>
  <si>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</si>
  <si>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</si>
  <si>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</si>
  <si>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</si>
  <si>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</si>
  <si>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</si>
  <si>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</si>
  <si>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</si>
  <si>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</si>
  <si>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</si>
  <si>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</si>
  <si>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</si>
  <si>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</si>
  <si>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</si>
  <si>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</si>
  <si>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</si>
  <si>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</si>
  <si>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</si>
  <si>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</si>
  <si>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</si>
  <si>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</si>
  <si>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</si>
  <si>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</si>
  <si>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</si>
  <si>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</si>
  <si>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</si>
  <si>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</si>
  <si>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</si>
  <si>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</si>
  <si>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</si>
  <si>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</si>
  <si>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</si>
  <si>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</si>
  <si>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</si>
  <si>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</si>
  <si>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</si>
  <si>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</si>
  <si>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</si>
  <si>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</si>
  <si>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</si>
  <si>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</si>
  <si>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</si>
  <si>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</si>
  <si>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</si>
  <si>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</si>
  <si>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</si>
  <si>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</si>
  <si>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</si>
  <si>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</si>
  <si>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</si>
  <si>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</si>
  <si>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</si>
  <si>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</si>
  <si>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</si>
  <si>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</si>
  <si>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</si>
  <si>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</si>
  <si>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</si>
  <si>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</si>
  <si>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</si>
  <si>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</si>
  <si>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</si>
  <si>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</si>
  <si>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</si>
  <si>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</si>
  <si>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</si>
  <si>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</si>
  <si>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</si>
  <si>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</si>
  <si>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</si>
  <si>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</si>
  <si>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</si>
  <si>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</si>
  <si>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</si>
  <si>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</si>
  <si>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</si>
  <si>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</si>
  <si>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</si>
  <si>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</si>
  <si>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</si>
  <si>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</si>
  <si>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</si>
  <si>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</si>
  <si>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</si>
  <si>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</si>
  <si>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</si>
  <si>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</si>
  <si>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</si>
  <si>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</si>
  <si>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</si>
  <si>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</si>
  <si>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</si>
  <si>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</si>
  <si>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</si>
  <si>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</si>
  <si>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</si>
  <si>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</si>
  <si>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</si>
  <si>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</si>
  <si>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</si>
  <si>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</si>
  <si>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</si>
  <si>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</si>
  <si>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</si>
  <si>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</si>
  <si>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</si>
  <si>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</si>
  <si>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</si>
  <si>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</si>
  <si>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</si>
  <si>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</si>
  <si>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</si>
  <si>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</si>
  <si>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</si>
  <si>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</si>
  <si>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</si>
  <si>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</si>
  <si>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</si>
  <si>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</si>
  <si>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</si>
  <si>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</si>
  <si>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</si>
  <si>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</si>
  <si>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</si>
  <si>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</si>
  <si>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</si>
  <si>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</si>
  <si>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</si>
  <si>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</si>
  <si>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</si>
  <si>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</si>
  <si>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</si>
  <si>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</si>
  <si>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</si>
  <si>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</si>
  <si>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</si>
  <si>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</si>
  <si>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</si>
  <si>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</si>
  <si>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</si>
  <si>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Loan Seasoning</t>
  </si>
  <si>
    <t xml:space="preserve">Loan Seasoning is defined as the time, in months, lapsed from origination or last renewal if applicable. </t>
  </si>
  <si>
    <t>(2)  Per OSFI’s letter dated May 23, 2019, the OSFI Covered Bond Ratio refers to total assets pledged for covered bonds issued to the market relative to total on-balance sheet assets. Total on-balance sheet assets as at October 31, 2024.</t>
  </si>
  <si>
    <t>Cut-off Date: 31/12/2024</t>
  </si>
  <si>
    <t>Reporting Date: 15/01/2025</t>
  </si>
  <si>
    <t>(1) Present value of expected future cash flows of Loans using current market interest rates offered to BMO clients. The effective weighted average rate used for discounting is 5.85%.</t>
  </si>
  <si>
    <r>
      <rPr>
        <vertAlign val="superscript"/>
        <sz val="12"/>
        <rFont val="Arial"/>
        <family val="2"/>
      </rPr>
      <t>(1)</t>
    </r>
    <r>
      <rPr>
        <sz val="12"/>
        <rFont val="Arial"/>
        <family val="2"/>
      </rPr>
      <t xml:space="preserve"> Includes cash settlement of $679,409,621 to occur on January 17,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</si>
</sst>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0" borderId="36" xfId="1" applyNumberFormat="1" applyFont="1" applyFill="1" applyBorder="1" applyAlignment="1">
      <alignment horizontal="center" vertical="center"/>
    </xf>
    <xf numFmtId="165" fontId="53" fillId="8" borderId="36" xfId="1" applyNumberFormat="1" applyFont="1" applyFill="1" applyBorder="1" applyAlignment="1">
      <alignment horizontal="center" vertical="center"/>
    </xf>
    <xf numFmtId="174" fontId="54" fillId="0" borderId="0" xfId="9" applyNumberFormat="1" applyFont="1" applyFill="1" applyBorder="1" applyAlignment="1">
      <alignment horizont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0" fontId="50" fillId="0" borderId="0" xfId="4" applyFont="1" applyAlignment="1">
      <alignment horizontal="left" vertical="top" wrapText="1"/>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8" borderId="0" xfId="4" applyFont="1" applyFill="1" applyAlignment="1">
      <alignment horizontal="left" vertical="top" wrapText="1"/>
    </xf>
    <xf numFmtId="0" fontId="54" fillId="0" borderId="0" xfId="4" applyFont="1" applyAlignment="1">
      <alignment horizontal="left" vertical="top"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horizontal="left" vertical="top" wrapText="1"/>
    </xf>
    <xf numFmtId="0" fontId="54" fillId="4" borderId="0" xfId="4" applyFont="1" applyFill="1" applyAlignment="1">
      <alignment horizontal="left" vertical="top" wrapText="1"/>
    </xf>
    <xf numFmtId="0" fontId="74"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WIP\Covered%20Bond%20Guarantor%20LP\Investor%20Report\BMO%20CB%20GLP%20Investor%20Report%20Final%20Copy\202412\2024%2012%20Covered%20Bond%20Investor%20Report-Uninsured%20Final.xlsx" TargetMode="External"/><Relationship Id="rId1" Type="http://schemas.openxmlformats.org/officeDocument/2006/relationships/externalLinkPath" Target="/WIP/Covered%20Bond%20Guarantor%20LP/Investor%20Report/BMO%20CB%20GLP%20Investor%20Report%20Final%20Copy/202412/2024%2012%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Not in arrears"/>
      <sheetName val="Cover_Pool"/>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B50" t="str">
            <v>NB</v>
          </cell>
          <cell r="C50" t="str">
            <v>20.00 and Below</v>
          </cell>
          <cell r="D50">
            <v>15923241.880000003</v>
          </cell>
        </row>
        <row r="51">
          <cell r="C51" t="str">
            <v>20.01 - 25.00</v>
          </cell>
          <cell r="D51">
            <v>16374036.969999991</v>
          </cell>
          <cell r="E51">
            <v>178389.56</v>
          </cell>
          <cell r="G51">
            <v>117240.39</v>
          </cell>
        </row>
        <row r="52">
          <cell r="C52" t="str">
            <v>25.01 - 30.00</v>
          </cell>
          <cell r="D52">
            <v>26715456.559999995</v>
          </cell>
          <cell r="F52">
            <v>56016.89</v>
          </cell>
        </row>
        <row r="53">
          <cell r="C53" t="str">
            <v>30.01 - 35.00</v>
          </cell>
          <cell r="D53">
            <v>34507765.620000005</v>
          </cell>
          <cell r="G53">
            <v>30052.31</v>
          </cell>
        </row>
        <row r="54">
          <cell r="C54" t="str">
            <v>35.01 - 40.00</v>
          </cell>
          <cell r="D54">
            <v>38384499.119999997</v>
          </cell>
          <cell r="F54">
            <v>116609.34</v>
          </cell>
        </row>
        <row r="55">
          <cell r="C55" t="str">
            <v>40.01 - 45.00</v>
          </cell>
          <cell r="D55">
            <v>36863468.520000011</v>
          </cell>
          <cell r="E55">
            <v>81823.22</v>
          </cell>
          <cell r="G55">
            <v>62365.84</v>
          </cell>
        </row>
        <row r="56">
          <cell r="C56" t="str">
            <v>45.01 - 50.00</v>
          </cell>
          <cell r="D56">
            <v>38277875.039999992</v>
          </cell>
          <cell r="E56">
            <v>156471.51</v>
          </cell>
        </row>
        <row r="57">
          <cell r="C57" t="str">
            <v>50.01 - 55.00</v>
          </cell>
          <cell r="D57">
            <v>51562370.689999998</v>
          </cell>
        </row>
        <row r="58">
          <cell r="C58" t="str">
            <v>55.01 - 60.00</v>
          </cell>
          <cell r="D58">
            <v>39701710.630000018</v>
          </cell>
        </row>
        <row r="59">
          <cell r="C59" t="str">
            <v>60.01 - 65.00</v>
          </cell>
          <cell r="D59">
            <v>49814973.669999994</v>
          </cell>
        </row>
        <row r="60">
          <cell r="C60" t="str">
            <v>65.01 - 70.00</v>
          </cell>
          <cell r="D60">
            <v>39068021.770000003</v>
          </cell>
        </row>
        <row r="61">
          <cell r="C61" t="str">
            <v>70.01 - 75.00</v>
          </cell>
          <cell r="D61">
            <v>28905408.290000014</v>
          </cell>
          <cell r="G61">
            <v>237850.19</v>
          </cell>
        </row>
        <row r="62">
          <cell r="C62" t="str">
            <v>75.01 - 80.00</v>
          </cell>
          <cell r="D62">
            <v>6180516.3200000012</v>
          </cell>
        </row>
        <row r="63">
          <cell r="C63" t="str">
            <v>80.01 and Above</v>
          </cell>
          <cell r="D63">
            <v>613544.72</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K245" sqref="K245"/>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611" t="s">
        <v>3048</v>
      </c>
      <c r="B4" s="611"/>
      <c r="C4" s="611"/>
      <c r="D4" s="611"/>
      <c r="E4" s="611"/>
      <c r="F4" s="611"/>
      <c r="G4" s="611"/>
      <c r="H4" s="611"/>
      <c r="I4" s="611"/>
      <c r="J4" s="611"/>
      <c r="K4" s="611"/>
      <c r="L4" s="611"/>
      <c r="M4" s="611"/>
      <c r="N4" s="611"/>
      <c r="O4" s="611"/>
      <c r="P4" s="611"/>
      <c r="Q4" s="611"/>
    </row>
    <row r="5" spans="1:47" ht="5.25" customHeight="1" x14ac:dyDescent="0.25">
      <c r="A5" s="229"/>
      <c r="C5" s="229"/>
      <c r="E5" s="223"/>
    </row>
    <row r="6" spans="1:47" s="231" customFormat="1" ht="18" customHeight="1" x14ac:dyDescent="0.25">
      <c r="A6" s="223"/>
      <c r="B6" s="230"/>
      <c r="D6" s="230"/>
      <c r="F6" s="230"/>
      <c r="G6" s="232" t="s">
        <v>3049</v>
      </c>
      <c r="H6" s="232"/>
      <c r="I6" s="233">
        <v>45657</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45672</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612" t="s">
        <v>3054</v>
      </c>
      <c r="F16" s="612"/>
      <c r="G16" s="252" t="s">
        <v>3055</v>
      </c>
      <c r="H16" s="253"/>
      <c r="I16" s="254" t="s">
        <v>3056</v>
      </c>
      <c r="J16" s="251"/>
      <c r="K16" s="254" t="s">
        <v>3057</v>
      </c>
      <c r="L16" s="251"/>
      <c r="M16" s="254" t="s">
        <v>3058</v>
      </c>
      <c r="N16" s="251"/>
      <c r="O16" s="255" t="s">
        <v>3059</v>
      </c>
      <c r="P16" s="251"/>
      <c r="Q16" s="254"/>
    </row>
    <row r="17" spans="1:22" ht="6.75" customHeight="1" x14ac:dyDescent="0.25">
      <c r="A17" s="256"/>
      <c r="B17" s="613"/>
      <c r="C17" s="613"/>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10.747945205479452</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1.2657534246575342</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4.4383561643835616</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1.7068493150684931</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2.0712328767123287</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2.1863013698630138</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1.2602739726027397</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0.56438356164383563</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(I30-$I$6)/365</f>
        <v>1.7835616438356163</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0.83287671232876714</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0.95342465753424654</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1.5068493150684932</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3.3232876712328765</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2.6712328767123288</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1.021917808219178</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3.493150684931507</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614" t="s">
        <v>3098</v>
      </c>
      <c r="B40" s="614"/>
      <c r="C40" s="614"/>
      <c r="D40" s="614"/>
      <c r="E40" s="614"/>
      <c r="F40" s="288"/>
      <c r="G40" s="300">
        <v>25464837900</v>
      </c>
      <c r="H40" s="289"/>
      <c r="I40" s="293"/>
      <c r="J40" s="288"/>
      <c r="K40" s="301"/>
      <c r="L40" s="288"/>
      <c r="M40" s="302"/>
      <c r="N40" s="288"/>
      <c r="P40" s="288"/>
    </row>
    <row r="41" spans="1:47" s="290" customFormat="1" ht="18" customHeight="1" thickTop="1" x14ac:dyDescent="0.2">
      <c r="A41" s="614"/>
      <c r="B41" s="614"/>
      <c r="C41" s="614"/>
      <c r="D41" s="614"/>
      <c r="E41" s="614"/>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1.9320525456843523E-2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+'[3]OSFI Ratio'!M16</f>
        <v>2.9985279567246323E-2</v>
      </c>
      <c r="H44" s="249"/>
      <c r="I44" s="314" t="s">
        <v>3102</v>
      </c>
      <c r="J44" s="314"/>
      <c r="K44" s="314"/>
      <c r="L44" s="314"/>
      <c r="M44" s="315">
        <v>0.1</v>
      </c>
      <c r="N44" s="223"/>
      <c r="P44" s="223"/>
    </row>
    <row r="45" spans="1:47" ht="8.25" customHeight="1" x14ac:dyDescent="0.25">
      <c r="A45" s="615"/>
      <c r="B45" s="615"/>
      <c r="C45" s="615"/>
      <c r="D45" s="615"/>
      <c r="E45" s="615"/>
      <c r="F45" s="615"/>
      <c r="G45" s="615"/>
      <c r="H45" s="316"/>
      <c r="I45" s="316"/>
      <c r="J45" s="316"/>
      <c r="K45" s="316"/>
      <c r="L45" s="316"/>
      <c r="M45" s="316"/>
      <c r="N45" s="316"/>
      <c r="P45" s="316"/>
      <c r="S45" s="317"/>
    </row>
    <row r="46" spans="1:47" s="290" customFormat="1" ht="18" customHeight="1" x14ac:dyDescent="0.25">
      <c r="A46" s="616" t="s">
        <v>3103</v>
      </c>
      <c r="B46" s="616"/>
      <c r="C46" s="616"/>
      <c r="D46" s="616"/>
      <c r="E46" s="616"/>
      <c r="G46" s="318">
        <v>23.180080224494709</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616" t="s">
        <v>3104</v>
      </c>
      <c r="B47" s="616"/>
      <c r="C47" s="616"/>
      <c r="D47" s="616"/>
      <c r="E47" s="616"/>
      <c r="F47" s="223"/>
      <c r="G47" s="318">
        <v>22.541040590405128</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7" t="s">
        <v>3111</v>
      </c>
      <c r="B70" s="597"/>
      <c r="C70" s="597"/>
      <c r="D70" s="597"/>
      <c r="E70" s="597"/>
      <c r="F70" s="597"/>
      <c r="G70" s="597"/>
      <c r="H70" s="597"/>
      <c r="I70" s="597"/>
      <c r="J70" s="597"/>
      <c r="K70" s="597"/>
      <c r="L70" s="597"/>
      <c r="M70" s="597"/>
      <c r="N70" s="597"/>
      <c r="O70" s="597"/>
      <c r="P70" s="617"/>
      <c r="Q70" s="617"/>
    </row>
    <row r="71" spans="1:17" ht="15" customHeight="1" x14ac:dyDescent="0.2">
      <c r="A71" s="597" t="s">
        <v>3461</v>
      </c>
      <c r="B71" s="597"/>
      <c r="C71" s="597"/>
      <c r="D71" s="597"/>
      <c r="E71" s="597"/>
      <c r="F71" s="597"/>
      <c r="G71" s="597"/>
      <c r="H71" s="597"/>
      <c r="I71" s="597"/>
      <c r="J71" s="597"/>
      <c r="K71" s="597"/>
      <c r="L71" s="597"/>
      <c r="M71" s="597"/>
      <c r="N71" s="597"/>
      <c r="O71" s="597"/>
      <c r="P71" s="618"/>
      <c r="Q71" s="618"/>
    </row>
    <row r="72" spans="1:17" ht="31.15" hidden="1" customHeight="1" x14ac:dyDescent="0.25">
      <c r="A72" s="597"/>
      <c r="B72" s="597"/>
      <c r="C72" s="597"/>
      <c r="D72" s="597"/>
      <c r="E72" s="597"/>
      <c r="F72" s="597"/>
      <c r="G72" s="597"/>
      <c r="H72" s="597"/>
      <c r="I72" s="597"/>
      <c r="J72" s="597"/>
      <c r="K72" s="597"/>
      <c r="L72" s="597"/>
      <c r="M72" s="597"/>
      <c r="N72" s="597"/>
      <c r="O72" s="597"/>
      <c r="P72" s="617"/>
      <c r="Q72" s="617"/>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619" t="s">
        <v>3113</v>
      </c>
      <c r="B76" s="619"/>
      <c r="C76" s="619"/>
      <c r="D76" s="619"/>
      <c r="E76" s="619"/>
      <c r="F76" s="619"/>
      <c r="G76" s="619"/>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605" t="s">
        <v>3117</v>
      </c>
      <c r="D78" s="605"/>
      <c r="E78" s="605"/>
      <c r="F78" s="605"/>
      <c r="G78" s="605"/>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605" t="s">
        <v>3126</v>
      </c>
      <c r="D85" s="605"/>
      <c r="E85" s="605"/>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8" t="s">
        <v>3131</v>
      </c>
      <c r="B91" s="608"/>
      <c r="C91" s="334" t="s">
        <v>3132</v>
      </c>
      <c r="D91" s="358"/>
      <c r="E91" s="334" t="s">
        <v>3133</v>
      </c>
      <c r="F91" s="358"/>
      <c r="G91" s="334" t="s">
        <v>3133</v>
      </c>
      <c r="H91" s="352"/>
      <c r="I91" s="352"/>
      <c r="J91" s="358"/>
      <c r="L91" s="358"/>
      <c r="M91" s="352"/>
      <c r="N91" s="358"/>
      <c r="P91" s="358"/>
    </row>
    <row r="92" spans="1:16" s="353" customFormat="1" ht="18" customHeight="1" x14ac:dyDescent="0.25">
      <c r="A92" s="608" t="s">
        <v>3134</v>
      </c>
      <c r="B92" s="608"/>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7" t="s">
        <v>3143</v>
      </c>
      <c r="B96" s="597"/>
      <c r="C96" s="597"/>
      <c r="D96" s="597"/>
      <c r="E96" s="597"/>
      <c r="F96" s="597"/>
      <c r="G96" s="597"/>
      <c r="H96" s="597"/>
      <c r="I96" s="597"/>
      <c r="J96" s="597"/>
      <c r="K96" s="597"/>
      <c r="L96" s="597"/>
      <c r="M96" s="597"/>
      <c r="N96" s="359"/>
      <c r="P96" s="359"/>
    </row>
    <row r="97" spans="1:47" s="290" customFormat="1" ht="18" customHeight="1" x14ac:dyDescent="0.2">
      <c r="A97" s="597"/>
      <c r="B97" s="597"/>
      <c r="C97" s="597"/>
      <c r="D97" s="597"/>
      <c r="E97" s="597"/>
      <c r="F97" s="597"/>
      <c r="G97" s="597"/>
      <c r="H97" s="597"/>
      <c r="I97" s="597"/>
      <c r="J97" s="597"/>
      <c r="K97" s="597"/>
      <c r="L97" s="597"/>
      <c r="M97" s="597"/>
      <c r="N97" s="597"/>
      <c r="O97" s="597"/>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09"/>
      <c r="B102" s="609"/>
      <c r="C102" s="609"/>
      <c r="D102" s="609"/>
      <c r="E102" s="609"/>
      <c r="F102" s="609"/>
      <c r="G102" s="609"/>
      <c r="H102" s="609"/>
      <c r="I102" s="609"/>
      <c r="J102" s="609"/>
      <c r="K102" s="609"/>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4" t="s">
        <v>3458</v>
      </c>
      <c r="B118" s="604"/>
      <c r="C118" s="604"/>
      <c r="D118" s="604"/>
      <c r="E118" s="604"/>
      <c r="F118" s="604"/>
      <c r="G118" s="604"/>
      <c r="H118" s="604"/>
      <c r="I118" s="604"/>
      <c r="J118" s="604"/>
      <c r="K118" s="604"/>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10" t="s">
        <v>3167</v>
      </c>
      <c r="B119" s="610"/>
      <c r="C119" s="610"/>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7" t="s">
        <v>3169</v>
      </c>
      <c r="B123" s="607"/>
      <c r="C123" s="607"/>
      <c r="D123" s="607"/>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7" t="s">
        <v>3171</v>
      </c>
      <c r="B125" s="607"/>
      <c r="C125" s="607"/>
      <c r="D125" s="607"/>
      <c r="E125" s="607"/>
      <c r="F125" s="607"/>
      <c r="G125" s="607"/>
      <c r="H125" s="607"/>
      <c r="I125" s="607"/>
      <c r="J125" s="607"/>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7" t="s">
        <v>3172</v>
      </c>
      <c r="B128" s="607"/>
      <c r="C128" s="607"/>
      <c r="D128" s="607"/>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7" t="s">
        <v>3175</v>
      </c>
      <c r="B131" s="607"/>
      <c r="C131" s="607"/>
      <c r="D131" s="607"/>
      <c r="E131" s="607"/>
      <c r="F131" s="607"/>
      <c r="G131" s="607"/>
      <c r="H131" s="607"/>
      <c r="I131" s="607"/>
      <c r="J131" s="607"/>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1" t="s">
        <v>3182</v>
      </c>
      <c r="B143" s="601"/>
      <c r="C143" s="601"/>
      <c r="D143" s="601"/>
      <c r="E143" s="273" t="s">
        <v>3183</v>
      </c>
      <c r="F143" s="226"/>
      <c r="G143" s="273" t="s">
        <v>3184</v>
      </c>
      <c r="H143" s="368"/>
      <c r="I143" s="273" t="s">
        <v>3185</v>
      </c>
      <c r="J143" s="226"/>
      <c r="K143" s="226"/>
      <c r="L143" s="226"/>
      <c r="M143" s="226"/>
      <c r="N143" s="226"/>
      <c r="P143" s="226"/>
    </row>
    <row r="144" spans="1:16" ht="18" customHeight="1" x14ac:dyDescent="0.25">
      <c r="A144" s="601"/>
      <c r="B144" s="601"/>
      <c r="C144" s="601"/>
      <c r="D144" s="601"/>
      <c r="E144" s="273"/>
      <c r="F144" s="226"/>
      <c r="G144" s="329"/>
      <c r="H144" s="273"/>
      <c r="I144" s="329"/>
      <c r="J144" s="226"/>
      <c r="K144" s="226"/>
      <c r="L144" s="226"/>
      <c r="M144" s="226"/>
      <c r="N144" s="226"/>
      <c r="P144" s="226"/>
    </row>
    <row r="145" spans="1:47" ht="18" customHeight="1" x14ac:dyDescent="0.25">
      <c r="A145" s="601"/>
      <c r="B145" s="601"/>
      <c r="C145" s="601"/>
      <c r="D145" s="601"/>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4" t="s">
        <v>3195</v>
      </c>
      <c r="B155" s="604"/>
      <c r="C155" s="604"/>
      <c r="D155" s="604"/>
      <c r="E155" s="604"/>
      <c r="F155" s="604"/>
      <c r="G155" s="604"/>
      <c r="H155" s="604"/>
      <c r="I155" s="604"/>
      <c r="J155" s="604"/>
      <c r="K155" s="604"/>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4" t="s">
        <v>3196</v>
      </c>
      <c r="B156" s="604"/>
      <c r="C156" s="604"/>
      <c r="D156" s="604"/>
      <c r="E156" s="604"/>
      <c r="F156" s="604"/>
      <c r="G156" s="604"/>
      <c r="H156" s="604"/>
      <c r="I156" s="604"/>
      <c r="J156" s="604"/>
      <c r="K156" s="604"/>
      <c r="L156" s="604"/>
      <c r="M156" s="604"/>
      <c r="N156" s="604"/>
      <c r="O156" s="604"/>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0" t="s">
        <v>3202</v>
      </c>
      <c r="B163" s="600"/>
      <c r="C163" s="600"/>
      <c r="D163" s="600"/>
      <c r="E163" s="600"/>
      <c r="F163" s="600"/>
      <c r="G163" s="600"/>
      <c r="H163" s="600"/>
      <c r="I163" s="600"/>
      <c r="J163" s="600"/>
      <c r="K163" s="600"/>
      <c r="L163" s="600"/>
      <c r="M163" s="600"/>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4" t="s">
        <v>3203</v>
      </c>
      <c r="B165" s="604"/>
      <c r="C165" s="604"/>
      <c r="D165" s="604"/>
      <c r="E165" s="604"/>
      <c r="F165" s="604"/>
      <c r="G165" s="604"/>
      <c r="H165" s="604"/>
      <c r="I165" s="604"/>
      <c r="J165" s="604"/>
      <c r="K165" s="604"/>
      <c r="L165" s="606"/>
      <c r="M165" s="606"/>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0" t="s">
        <v>3208</v>
      </c>
      <c r="B174" s="600"/>
      <c r="C174" s="600"/>
      <c r="D174" s="600"/>
      <c r="E174" s="600"/>
      <c r="F174" s="600"/>
      <c r="G174" s="600"/>
      <c r="H174" s="600"/>
      <c r="I174" s="600"/>
      <c r="J174" s="600"/>
      <c r="K174" s="600"/>
      <c r="L174" s="600"/>
      <c r="M174" s="600"/>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1" t="s">
        <v>3213</v>
      </c>
      <c r="B182" s="601"/>
      <c r="C182" s="601"/>
      <c r="D182" s="601"/>
      <c r="E182" s="601"/>
      <c r="F182" s="328"/>
      <c r="G182" s="401">
        <v>44658206443.402359</v>
      </c>
      <c r="H182" s="328"/>
      <c r="I182" s="402"/>
      <c r="J182" s="328" t="s">
        <v>3214</v>
      </c>
      <c r="K182" s="403">
        <v>47762787640.002518</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44658206443.402359</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2">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2"/>
      <c r="L186" s="412"/>
      <c r="M186" s="414"/>
      <c r="N186" s="412"/>
      <c r="P186" s="412"/>
    </row>
    <row r="187" spans="1:20" s="290" customFormat="1" ht="18" x14ac:dyDescent="0.25">
      <c r="A187" s="329" t="s">
        <v>3223</v>
      </c>
      <c r="B187" s="273"/>
      <c r="C187" s="273"/>
      <c r="D187" s="273"/>
      <c r="E187" s="359"/>
      <c r="F187" s="415"/>
      <c r="G187" s="415">
        <v>0</v>
      </c>
      <c r="H187" s="408"/>
      <c r="I187" s="328"/>
      <c r="J187" s="328"/>
      <c r="K187" s="603"/>
      <c r="L187" s="603"/>
      <c r="M187" s="603"/>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44658206443.402359</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588" t="s">
        <v>3230</v>
      </c>
      <c r="B197" s="588"/>
      <c r="C197" s="588"/>
      <c r="D197" s="588"/>
      <c r="E197" s="588"/>
      <c r="F197" s="588"/>
      <c r="G197" s="588"/>
      <c r="H197" s="588"/>
      <c r="I197" s="588"/>
      <c r="J197" s="588"/>
      <c r="K197" s="588"/>
      <c r="L197" s="588"/>
      <c r="M197" s="588"/>
      <c r="N197" s="326"/>
      <c r="P197" s="326"/>
    </row>
    <row r="198" spans="1:17" ht="35.25" customHeight="1" x14ac:dyDescent="0.2">
      <c r="A198" s="604" t="s">
        <v>3231</v>
      </c>
      <c r="B198" s="604"/>
      <c r="C198" s="604"/>
      <c r="D198" s="604"/>
      <c r="E198" s="604"/>
      <c r="F198" s="604"/>
      <c r="G198" s="604"/>
      <c r="H198" s="604"/>
      <c r="I198" s="604"/>
      <c r="J198" s="604"/>
      <c r="K198" s="604"/>
      <c r="L198" s="604"/>
      <c r="M198" s="604"/>
      <c r="N198" s="604"/>
      <c r="O198" s="604"/>
      <c r="P198" s="604"/>
    </row>
    <row r="199" spans="1:17" ht="18" x14ac:dyDescent="0.25">
      <c r="A199" s="588"/>
      <c r="B199" s="588"/>
      <c r="C199" s="588"/>
      <c r="D199" s="588"/>
      <c r="E199" s="588"/>
      <c r="F199" s="588"/>
      <c r="G199" s="588"/>
      <c r="H199" s="588"/>
      <c r="I199" s="588"/>
      <c r="J199" s="588"/>
      <c r="K199" s="588"/>
      <c r="L199" s="588"/>
      <c r="M199" s="588"/>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26630463847.860126</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605" t="s">
        <v>3234</v>
      </c>
      <c r="B204" s="605"/>
      <c r="C204" s="605"/>
      <c r="D204" s="605"/>
      <c r="E204" s="605"/>
      <c r="F204" s="381"/>
      <c r="G204" s="435">
        <v>47291602720.841255</v>
      </c>
      <c r="H204" s="380"/>
      <c r="I204" s="436"/>
      <c r="J204" s="381" t="s">
        <v>3214</v>
      </c>
      <c r="K204" s="437">
        <v>47291602720.841255</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95895386329.720016</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47291602720.841255</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4" t="s">
        <v>3464</v>
      </c>
      <c r="B214" s="604"/>
      <c r="C214" s="604"/>
      <c r="D214" s="604"/>
      <c r="E214" s="604"/>
      <c r="F214" s="604"/>
      <c r="G214" s="604"/>
      <c r="H214" s="604"/>
      <c r="I214" s="604"/>
      <c r="J214" s="604"/>
      <c r="K214" s="604"/>
      <c r="L214" s="604"/>
      <c r="M214" s="604"/>
    </row>
    <row r="215" spans="1:17" ht="18" customHeight="1" x14ac:dyDescent="0.2">
      <c r="A215" s="588" t="s">
        <v>3241</v>
      </c>
      <c r="B215" s="588"/>
      <c r="C215" s="588"/>
      <c r="D215" s="588"/>
      <c r="E215" s="588"/>
      <c r="F215" s="588"/>
      <c r="G215" s="588"/>
      <c r="H215" s="588"/>
      <c r="I215" s="588"/>
      <c r="J215" s="588"/>
      <c r="K215" s="588"/>
      <c r="L215" s="588"/>
      <c r="M215" s="588"/>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27285411657</v>
      </c>
      <c r="H219" s="226"/>
      <c r="I219" s="226"/>
      <c r="J219" s="226"/>
      <c r="K219" s="226"/>
      <c r="L219" s="226"/>
      <c r="M219" s="226"/>
      <c r="N219" s="226"/>
      <c r="P219" s="226"/>
    </row>
    <row r="220" spans="1:17" ht="18" customHeight="1" x14ac:dyDescent="0.25">
      <c r="A220" s="256" t="s">
        <v>3244</v>
      </c>
      <c r="B220" s="226"/>
      <c r="C220" s="256"/>
      <c r="D220" s="226"/>
      <c r="E220" s="368"/>
      <c r="F220" s="226"/>
      <c r="G220" s="451">
        <v>20253362208.809998</v>
      </c>
      <c r="H220" s="452"/>
      <c r="I220" s="226"/>
      <c r="J220" s="226"/>
      <c r="K220" s="226"/>
      <c r="L220" s="226"/>
      <c r="M220" s="226"/>
      <c r="N220" s="226"/>
      <c r="P220" s="226"/>
    </row>
    <row r="221" spans="1:17" ht="18" customHeight="1" thickBot="1" x14ac:dyDescent="0.3">
      <c r="A221" s="447" t="s">
        <v>141</v>
      </c>
      <c r="B221" s="226"/>
      <c r="C221" s="453"/>
      <c r="D221" s="226"/>
      <c r="E221" s="368"/>
      <c r="F221" s="226"/>
      <c r="G221" s="454">
        <v>47538773865.809998</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45657</v>
      </c>
      <c r="B226" s="368"/>
      <c r="C226" s="368"/>
      <c r="D226" s="368"/>
      <c r="E226" s="451">
        <v>69480.689999999988</v>
      </c>
      <c r="F226" s="368"/>
      <c r="G226" s="459">
        <v>7.8619437071922353E-6</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674709844.41000009</v>
      </c>
      <c r="F232" s="290"/>
      <c r="G232" s="451">
        <v>656413974.84000003</v>
      </c>
      <c r="H232" s="368"/>
      <c r="I232" s="463"/>
      <c r="J232" s="368"/>
      <c r="K232" s="464"/>
      <c r="L232" s="368"/>
      <c r="M232" s="368"/>
      <c r="N232" s="368"/>
      <c r="P232" s="368"/>
    </row>
    <row r="233" spans="1:25" ht="18" customHeight="1" x14ac:dyDescent="0.25">
      <c r="A233" s="329" t="s">
        <v>3254</v>
      </c>
      <c r="B233" s="329"/>
      <c r="C233" s="329"/>
      <c r="D233" s="329"/>
      <c r="E233" s="465">
        <v>4708572.37</v>
      </c>
      <c r="F233" s="329"/>
      <c r="G233" s="451">
        <v>0</v>
      </c>
      <c r="H233" s="368"/>
      <c r="I233" s="463"/>
      <c r="J233" s="368"/>
      <c r="K233" s="464"/>
      <c r="L233" s="368"/>
      <c r="M233" s="466"/>
      <c r="N233" s="368"/>
      <c r="P233" s="368"/>
    </row>
    <row r="234" spans="1:25" ht="18" customHeight="1" x14ac:dyDescent="0.25">
      <c r="A234" s="329" t="s">
        <v>3255</v>
      </c>
      <c r="B234" s="329"/>
      <c r="C234" s="329"/>
      <c r="D234" s="329"/>
      <c r="E234" s="462">
        <v>199444924.24750686</v>
      </c>
      <c r="F234" s="329"/>
      <c r="G234" s="451">
        <v>132519093.97955067</v>
      </c>
      <c r="H234" s="368"/>
      <c r="I234" s="368"/>
      <c r="J234" s="368"/>
      <c r="K234" s="464"/>
      <c r="L234" s="368"/>
      <c r="M234" s="368"/>
      <c r="N234" s="368"/>
      <c r="P234" s="368"/>
      <c r="Y234" s="227"/>
    </row>
    <row r="235" spans="1:25" ht="18" customHeight="1" x14ac:dyDescent="0.25">
      <c r="A235" s="329" t="s">
        <v>3256</v>
      </c>
      <c r="B235" s="329"/>
      <c r="C235" s="329"/>
      <c r="D235" s="329"/>
      <c r="E235" s="467">
        <v>58295505.170000002</v>
      </c>
      <c r="F235" s="329"/>
      <c r="G235" s="451">
        <v>65141621.740000002</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-124921562.76000001</v>
      </c>
      <c r="F241" s="329"/>
      <c r="G241" s="469">
        <v>-131014026.78</v>
      </c>
      <c r="H241" s="368"/>
      <c r="I241" s="368"/>
      <c r="J241" s="368"/>
      <c r="K241" s="464"/>
      <c r="L241" s="368"/>
      <c r="M241" s="368"/>
      <c r="N241" s="368"/>
      <c r="P241" s="368"/>
    </row>
    <row r="242" spans="1:17" ht="18" customHeight="1" x14ac:dyDescent="0.25">
      <c r="A242" s="329" t="s">
        <v>3263</v>
      </c>
      <c r="B242" s="329"/>
      <c r="C242" s="329"/>
      <c r="D242" s="329"/>
      <c r="E242" s="467">
        <v>-679409621.46000004</v>
      </c>
      <c r="F242" s="470" t="s">
        <v>3264</v>
      </c>
      <c r="G242" s="469">
        <v>-656413974.84000003</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51">
        <v>0</v>
      </c>
      <c r="H244" s="368"/>
      <c r="I244" s="453"/>
      <c r="J244" s="368"/>
      <c r="K244" s="464"/>
      <c r="L244" s="368"/>
      <c r="M244" s="368"/>
      <c r="N244" s="368"/>
      <c r="P244" s="368"/>
    </row>
    <row r="245" spans="1:17" ht="18" customHeight="1" x14ac:dyDescent="0.25">
      <c r="A245" s="329" t="s">
        <v>3267</v>
      </c>
      <c r="B245" s="329"/>
      <c r="C245" s="329"/>
      <c r="D245" s="329"/>
      <c r="E245" s="467">
        <v>-79.650000000000006</v>
      </c>
      <c r="F245" s="329"/>
      <c r="G245" s="469">
        <v>-134.35</v>
      </c>
      <c r="H245" s="368"/>
      <c r="I245" s="368"/>
      <c r="J245" s="368"/>
      <c r="K245" s="464"/>
      <c r="L245" s="368"/>
      <c r="M245" s="368"/>
      <c r="N245" s="368"/>
      <c r="P245" s="368"/>
    </row>
    <row r="246" spans="1:17" ht="18" customHeight="1" x14ac:dyDescent="0.25">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132827582.32750687</v>
      </c>
      <c r="F247" s="329"/>
      <c r="G247" s="472">
        <v>66646554.589550756</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3465</v>
      </c>
      <c r="B249" s="319"/>
      <c r="C249" s="319"/>
      <c r="D249" s="319"/>
      <c r="E249" s="319"/>
      <c r="F249" s="319"/>
      <c r="G249" s="319"/>
      <c r="H249" s="474"/>
      <c r="I249" s="474"/>
      <c r="J249" s="474"/>
      <c r="K249" s="474"/>
      <c r="L249" s="474"/>
      <c r="M249" s="474"/>
      <c r="N249" s="368"/>
      <c r="P249" s="368"/>
    </row>
    <row r="250" spans="1:17" ht="18" customHeight="1" x14ac:dyDescent="0.25">
      <c r="A250" s="588"/>
      <c r="B250" s="588"/>
      <c r="C250" s="588"/>
      <c r="D250" s="588"/>
      <c r="E250" s="588"/>
      <c r="F250" s="588"/>
      <c r="G250" s="588"/>
      <c r="H250" s="588"/>
      <c r="I250" s="588"/>
      <c r="J250" s="588"/>
      <c r="K250" s="588"/>
      <c r="L250" s="588"/>
      <c r="M250" s="588"/>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48512158408.170006</v>
      </c>
      <c r="H253" s="418"/>
      <c r="I253" s="328"/>
      <c r="J253" s="477"/>
      <c r="K253" s="477"/>
      <c r="L253" s="477"/>
      <c r="M253" s="256"/>
      <c r="N253" s="477"/>
      <c r="P253" s="477"/>
    </row>
    <row r="254" spans="1:17" ht="18" customHeight="1" x14ac:dyDescent="0.25">
      <c r="A254" s="256" t="s">
        <v>3273</v>
      </c>
      <c r="B254" s="326"/>
      <c r="C254" s="481"/>
      <c r="D254" s="326"/>
      <c r="E254" s="480"/>
      <c r="F254" s="328"/>
      <c r="G254" s="480">
        <v>47850983832.900536</v>
      </c>
      <c r="H254" s="273"/>
      <c r="I254" s="399"/>
      <c r="J254" s="326"/>
      <c r="K254" s="326"/>
      <c r="L254" s="326"/>
      <c r="M254" s="256"/>
      <c r="N254" s="326"/>
      <c r="P254" s="326"/>
    </row>
    <row r="255" spans="1:17" ht="18" customHeight="1" x14ac:dyDescent="0.25">
      <c r="A255" s="329" t="s">
        <v>3274</v>
      </c>
      <c r="B255" s="326"/>
      <c r="C255" s="482"/>
      <c r="D255" s="326"/>
      <c r="E255" s="594">
        <v>145142</v>
      </c>
      <c r="F255" s="594"/>
      <c r="G255" s="594"/>
      <c r="H255" s="273"/>
      <c r="I255" s="328"/>
      <c r="J255" s="326"/>
      <c r="K255" s="326"/>
      <c r="L255" s="326"/>
      <c r="M255" s="256"/>
      <c r="N255" s="326"/>
      <c r="P255" s="326"/>
    </row>
    <row r="256" spans="1:17" ht="18" customHeight="1" x14ac:dyDescent="0.25">
      <c r="A256" s="329" t="s">
        <v>3275</v>
      </c>
      <c r="B256" s="326"/>
      <c r="C256" s="483"/>
      <c r="D256" s="326"/>
      <c r="E256" s="480"/>
      <c r="F256" s="328"/>
      <c r="G256" s="480">
        <v>329683.92217897327</v>
      </c>
      <c r="H256" s="273"/>
      <c r="I256" s="328"/>
      <c r="J256" s="326"/>
      <c r="K256" s="326"/>
      <c r="L256" s="326"/>
      <c r="M256" s="256"/>
      <c r="N256" s="326"/>
      <c r="P256" s="326"/>
    </row>
    <row r="257" spans="1:17" ht="18" customHeight="1" x14ac:dyDescent="0.25">
      <c r="A257" s="484" t="s">
        <v>3276</v>
      </c>
      <c r="B257" s="326"/>
      <c r="C257" s="482"/>
      <c r="D257" s="326"/>
      <c r="E257" s="413"/>
      <c r="F257" s="328"/>
      <c r="G257" s="413">
        <v>137213</v>
      </c>
      <c r="H257" s="273"/>
      <c r="I257" s="482"/>
      <c r="J257" s="326"/>
      <c r="K257" s="326"/>
      <c r="L257" s="326"/>
      <c r="M257" s="256"/>
      <c r="N257" s="326"/>
      <c r="P257" s="326"/>
    </row>
    <row r="258" spans="1:17" ht="18" customHeight="1" x14ac:dyDescent="0.25">
      <c r="A258" s="329" t="s">
        <v>3277</v>
      </c>
      <c r="B258" s="326"/>
      <c r="C258" s="482"/>
      <c r="D258" s="326"/>
      <c r="E258" s="594">
        <v>145142</v>
      </c>
      <c r="F258" s="594"/>
      <c r="G258" s="594"/>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0.59422863173802876</v>
      </c>
      <c r="H260" s="273"/>
      <c r="I260" s="487">
        <v>0.49740800533779661</v>
      </c>
      <c r="J260" s="326"/>
      <c r="K260" s="326"/>
      <c r="L260" s="326"/>
      <c r="M260" s="256"/>
      <c r="N260" s="326"/>
      <c r="P260" s="326"/>
    </row>
    <row r="261" spans="1:17" ht="18" customHeight="1" x14ac:dyDescent="0.25">
      <c r="A261" s="256" t="s">
        <v>3281</v>
      </c>
      <c r="B261" s="326"/>
      <c r="C261" s="486"/>
      <c r="D261" s="326"/>
      <c r="E261" s="328"/>
      <c r="F261" s="328"/>
      <c r="G261" s="487">
        <v>0.68101622083181779</v>
      </c>
      <c r="H261" s="273"/>
      <c r="I261" s="487">
        <v>0.55967947388360539</v>
      </c>
      <c r="J261" s="326"/>
      <c r="K261" s="326"/>
      <c r="L261" s="326"/>
      <c r="M261" s="256"/>
      <c r="N261" s="326"/>
      <c r="P261" s="326"/>
    </row>
    <row r="262" spans="1:17" ht="18" customHeight="1" x14ac:dyDescent="0.25">
      <c r="A262" s="256" t="s">
        <v>3282</v>
      </c>
      <c r="B262" s="326"/>
      <c r="C262" s="486"/>
      <c r="D262" s="326"/>
      <c r="E262" s="328"/>
      <c r="F262" s="328"/>
      <c r="G262" s="487">
        <v>0.68101622083181779</v>
      </c>
      <c r="H262" s="273"/>
      <c r="I262" s="487"/>
      <c r="J262" s="326"/>
      <c r="K262" s="326"/>
      <c r="L262" s="326"/>
      <c r="M262" s="256"/>
      <c r="N262" s="326"/>
      <c r="P262" s="326"/>
    </row>
    <row r="263" spans="1:17" ht="18" x14ac:dyDescent="0.25">
      <c r="A263" s="256" t="s">
        <v>3283</v>
      </c>
      <c r="B263" s="326"/>
      <c r="C263" s="488"/>
      <c r="D263" s="326"/>
      <c r="E263" s="328"/>
      <c r="F263" s="328"/>
      <c r="G263" s="489">
        <v>28.748959409594871</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4.1943175770310613E-2</v>
      </c>
      <c r="H264" s="273"/>
      <c r="I264" s="328"/>
      <c r="J264" s="326"/>
      <c r="K264" s="326"/>
      <c r="L264" s="326"/>
      <c r="M264" s="256"/>
      <c r="N264" s="326"/>
      <c r="P264" s="326"/>
    </row>
    <row r="265" spans="1:17" ht="18" x14ac:dyDescent="0.25">
      <c r="A265" s="256" t="s">
        <v>3286</v>
      </c>
      <c r="B265" s="326"/>
      <c r="C265" s="490"/>
      <c r="D265" s="326"/>
      <c r="E265" s="328"/>
      <c r="F265" s="328"/>
      <c r="G265" s="489">
        <v>51.29</v>
      </c>
      <c r="H265" s="272" t="s">
        <v>3284</v>
      </c>
      <c r="I265" s="328"/>
      <c r="J265" s="326"/>
      <c r="K265" s="326"/>
      <c r="L265" s="326"/>
      <c r="M265" s="256"/>
      <c r="N265" s="326"/>
      <c r="P265" s="326"/>
    </row>
    <row r="266" spans="1:17" ht="18" x14ac:dyDescent="0.25">
      <c r="A266" s="256" t="s">
        <v>3287</v>
      </c>
      <c r="B266" s="326"/>
      <c r="C266" s="491"/>
      <c r="D266" s="326"/>
      <c r="E266" s="328"/>
      <c r="F266" s="328"/>
      <c r="G266" s="489">
        <v>22.541040590405128</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588" t="s">
        <v>3289</v>
      </c>
      <c r="B269" s="588"/>
      <c r="C269" s="588"/>
      <c r="D269" s="588"/>
      <c r="E269" s="588"/>
      <c r="F269" s="588"/>
      <c r="G269" s="588"/>
      <c r="H269" s="588"/>
      <c r="I269" s="588"/>
      <c r="J269" s="588"/>
      <c r="K269" s="588"/>
      <c r="L269" s="588"/>
      <c r="M269" s="588"/>
      <c r="N269" s="326"/>
      <c r="P269" s="326"/>
    </row>
    <row r="270" spans="1:17" ht="18" x14ac:dyDescent="0.25">
      <c r="A270" s="588" t="s">
        <v>3290</v>
      </c>
      <c r="B270" s="588"/>
      <c r="C270" s="588"/>
      <c r="D270" s="588"/>
      <c r="E270" s="588"/>
      <c r="F270" s="588"/>
      <c r="G270" s="588"/>
      <c r="H270" s="588"/>
      <c r="I270" s="588"/>
      <c r="J270" s="588"/>
      <c r="K270" s="588"/>
      <c r="L270" s="588"/>
      <c r="M270" s="588"/>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144579</v>
      </c>
      <c r="H275" s="480"/>
      <c r="I275" s="399">
        <v>99.612104008488231</v>
      </c>
      <c r="J275" s="328"/>
      <c r="K275" s="499">
        <v>47644494115.190567</v>
      </c>
      <c r="L275" s="328"/>
      <c r="M275" s="399">
        <v>99.568473412103543</v>
      </c>
      <c r="N275" s="328"/>
      <c r="O275" s="500"/>
      <c r="P275" s="328"/>
      <c r="R275" s="226"/>
      <c r="S275" s="400"/>
    </row>
    <row r="276" spans="1:19" s="290" customFormat="1" ht="18" x14ac:dyDescent="0.25">
      <c r="A276" s="329" t="s">
        <v>3295</v>
      </c>
      <c r="B276" s="328"/>
      <c r="C276" s="413"/>
      <c r="D276" s="328"/>
      <c r="E276" s="399"/>
      <c r="F276" s="328"/>
      <c r="G276" s="413">
        <v>244</v>
      </c>
      <c r="H276" s="480"/>
      <c r="I276" s="399">
        <v>0.16811122900332087</v>
      </c>
      <c r="J276" s="328"/>
      <c r="K276" s="499">
        <v>96299061.409999922</v>
      </c>
      <c r="L276" s="328"/>
      <c r="M276" s="399">
        <v>0.20124781915892009</v>
      </c>
      <c r="N276" s="328"/>
      <c r="O276" s="500"/>
      <c r="P276" s="328"/>
      <c r="R276" s="226"/>
    </row>
    <row r="277" spans="1:19" s="290" customFormat="1" ht="18" x14ac:dyDescent="0.25">
      <c r="A277" s="329" t="s">
        <v>3296</v>
      </c>
      <c r="B277" s="328"/>
      <c r="C277" s="413"/>
      <c r="D277" s="328"/>
      <c r="E277" s="399"/>
      <c r="F277" s="328"/>
      <c r="G277" s="413">
        <v>94</v>
      </c>
      <c r="H277" s="480"/>
      <c r="I277" s="399">
        <v>6.4764161993082645E-2</v>
      </c>
      <c r="J277" s="328"/>
      <c r="K277" s="499">
        <v>39860910.660000004</v>
      </c>
      <c r="L277" s="328"/>
      <c r="M277" s="399">
        <v>8.3302175769498568E-2</v>
      </c>
      <c r="N277" s="328"/>
      <c r="O277" s="500"/>
      <c r="P277" s="328"/>
      <c r="R277" s="226"/>
      <c r="S277" s="400"/>
    </row>
    <row r="278" spans="1:19" s="290" customFormat="1" ht="18" x14ac:dyDescent="0.25">
      <c r="A278" s="329" t="s">
        <v>3297</v>
      </c>
      <c r="B278" s="328"/>
      <c r="C278" s="413"/>
      <c r="D278" s="328"/>
      <c r="E278" s="399"/>
      <c r="F278" s="328"/>
      <c r="G278" s="413">
        <v>225</v>
      </c>
      <c r="H278" s="482"/>
      <c r="I278" s="399">
        <v>0.15502060051535738</v>
      </c>
      <c r="J278" s="328"/>
      <c r="K278" s="499">
        <v>70329745.639999971</v>
      </c>
      <c r="L278" s="328"/>
      <c r="M278" s="399">
        <v>0.14697659276024685</v>
      </c>
      <c r="N278" s="328"/>
      <c r="O278" s="500"/>
      <c r="P278" s="328"/>
      <c r="R278" s="226"/>
    </row>
    <row r="279" spans="1:19" s="290" customFormat="1" ht="18.75" thickBot="1" x14ac:dyDescent="0.3">
      <c r="A279" s="397" t="s">
        <v>3298</v>
      </c>
      <c r="B279" s="501"/>
      <c r="C279" s="502"/>
      <c r="D279" s="501"/>
      <c r="E279" s="328"/>
      <c r="F279" s="501"/>
      <c r="G279" s="503">
        <v>145142</v>
      </c>
      <c r="H279" s="504"/>
      <c r="I279" s="505">
        <v>99.999999999999986</v>
      </c>
      <c r="J279" s="501"/>
      <c r="K279" s="506">
        <v>47850983833</v>
      </c>
      <c r="L279" s="501"/>
      <c r="M279" s="505">
        <v>99.999999999792223</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595" t="s">
        <v>3222</v>
      </c>
      <c r="J283" s="595"/>
      <c r="K283" s="516" t="s">
        <v>3293</v>
      </c>
      <c r="L283" s="328"/>
      <c r="M283" s="517" t="s">
        <v>3222</v>
      </c>
      <c r="N283" s="518"/>
      <c r="R283" s="226"/>
    </row>
    <row r="284" spans="1:19" s="290" customFormat="1" ht="18" x14ac:dyDescent="0.25">
      <c r="A284" s="329" t="s">
        <v>3301</v>
      </c>
      <c r="B284" s="328"/>
      <c r="C284" s="413"/>
      <c r="D284" s="328"/>
      <c r="E284" s="328"/>
      <c r="F284" s="328"/>
      <c r="G284" s="413">
        <v>15469</v>
      </c>
      <c r="H284" s="413"/>
      <c r="I284" s="399">
        <v>10.657838530542502</v>
      </c>
      <c r="J284" s="328"/>
      <c r="K284" s="499">
        <v>4039165037.0099835</v>
      </c>
      <c r="L284" s="328"/>
      <c r="M284" s="399">
        <v>8.4411326862299738</v>
      </c>
      <c r="N284" s="328"/>
      <c r="P284" s="328"/>
    </row>
    <row r="285" spans="1:19" s="290" customFormat="1" ht="18" x14ac:dyDescent="0.25">
      <c r="A285" s="329" t="s">
        <v>3302</v>
      </c>
      <c r="B285" s="328"/>
      <c r="C285" s="413"/>
      <c r="D285" s="328"/>
      <c r="E285" s="328"/>
      <c r="F285" s="328"/>
      <c r="G285" s="413">
        <v>23914</v>
      </c>
      <c r="H285" s="413"/>
      <c r="I285" s="399">
        <v>16.476278403218917</v>
      </c>
      <c r="J285" s="328"/>
      <c r="K285" s="499">
        <v>10176103276.129946</v>
      </c>
      <c r="L285" s="328"/>
      <c r="M285" s="399">
        <v>21.266236263071541</v>
      </c>
      <c r="N285" s="328"/>
      <c r="P285" s="328"/>
    </row>
    <row r="286" spans="1:19" s="290" customFormat="1" ht="18" x14ac:dyDescent="0.25">
      <c r="A286" s="329" t="s">
        <v>3303</v>
      </c>
      <c r="B286" s="328"/>
      <c r="C286" s="413"/>
      <c r="D286" s="328"/>
      <c r="E286" s="328"/>
      <c r="F286" s="328"/>
      <c r="G286" s="413">
        <v>1936</v>
      </c>
      <c r="H286" s="413"/>
      <c r="I286" s="399">
        <v>1.3338661448788083</v>
      </c>
      <c r="J286" s="328"/>
      <c r="K286" s="499">
        <v>377335478.92999983</v>
      </c>
      <c r="L286" s="328"/>
      <c r="M286" s="399">
        <v>0.78856367979162378</v>
      </c>
      <c r="N286" s="328"/>
      <c r="P286" s="328"/>
    </row>
    <row r="287" spans="1:19" s="290" customFormat="1" ht="18" x14ac:dyDescent="0.25">
      <c r="A287" s="329" t="s">
        <v>3304</v>
      </c>
      <c r="B287" s="328"/>
      <c r="C287" s="413"/>
      <c r="D287" s="328"/>
      <c r="E287" s="328"/>
      <c r="F287" s="328"/>
      <c r="G287" s="413">
        <v>2688</v>
      </c>
      <c r="H287" s="413"/>
      <c r="I287" s="399">
        <v>1.8519794408234695</v>
      </c>
      <c r="J287" s="328"/>
      <c r="K287" s="499">
        <v>423929709.05000019</v>
      </c>
      <c r="L287" s="328"/>
      <c r="M287" s="399">
        <v>0.88593728925097026</v>
      </c>
      <c r="N287" s="328"/>
      <c r="P287" s="328"/>
    </row>
    <row r="288" spans="1:19" s="290" customFormat="1" ht="18" x14ac:dyDescent="0.25">
      <c r="A288" s="329" t="s">
        <v>3305</v>
      </c>
      <c r="B288" s="328"/>
      <c r="C288" s="413"/>
      <c r="D288" s="328"/>
      <c r="E288" s="328"/>
      <c r="F288" s="328"/>
      <c r="G288" s="413">
        <v>3657</v>
      </c>
      <c r="H288" s="413"/>
      <c r="I288" s="399">
        <v>2.5196014937096085</v>
      </c>
      <c r="J288" s="328"/>
      <c r="K288" s="499">
        <v>558417384.39000022</v>
      </c>
      <c r="L288" s="328"/>
      <c r="M288" s="399">
        <v>1.1669924830362479</v>
      </c>
      <c r="N288" s="328"/>
      <c r="P288" s="328"/>
    </row>
    <row r="289" spans="1:17" s="290" customFormat="1" ht="18" x14ac:dyDescent="0.25">
      <c r="A289" s="329" t="s">
        <v>3306</v>
      </c>
      <c r="B289" s="328"/>
      <c r="C289" s="413"/>
      <c r="D289" s="328"/>
      <c r="E289" s="328"/>
      <c r="F289" s="328"/>
      <c r="G289" s="413">
        <v>89</v>
      </c>
      <c r="H289" s="413"/>
      <c r="I289" s="399">
        <v>6.1319259759408024E-2</v>
      </c>
      <c r="J289" s="328"/>
      <c r="K289" s="499">
        <v>17536347.800000004</v>
      </c>
      <c r="L289" s="328"/>
      <c r="M289" s="399">
        <v>3.664783123624351E-2</v>
      </c>
      <c r="N289" s="328"/>
      <c r="P289" s="328"/>
    </row>
    <row r="290" spans="1:17" s="290" customFormat="1" ht="18" x14ac:dyDescent="0.25">
      <c r="A290" s="329" t="s">
        <v>3307</v>
      </c>
      <c r="B290" s="328"/>
      <c r="C290" s="413"/>
      <c r="D290" s="328"/>
      <c r="E290" s="328"/>
      <c r="F290" s="328"/>
      <c r="G290" s="413">
        <v>4473</v>
      </c>
      <c r="H290" s="413"/>
      <c r="I290" s="399">
        <v>3.0818095382453046</v>
      </c>
      <c r="J290" s="328"/>
      <c r="K290" s="499">
        <v>920479433.20000184</v>
      </c>
      <c r="L290" s="328"/>
      <c r="M290" s="399">
        <v>1.9236374249116304</v>
      </c>
      <c r="N290" s="328"/>
      <c r="P290" s="328"/>
    </row>
    <row r="291" spans="1:17" s="290" customFormat="1" ht="18" x14ac:dyDescent="0.25">
      <c r="A291" s="329" t="s">
        <v>3308</v>
      </c>
      <c r="B291" s="328"/>
      <c r="C291" s="413"/>
      <c r="D291" s="328"/>
      <c r="E291" s="328"/>
      <c r="F291" s="328"/>
      <c r="G291" s="413">
        <v>68793</v>
      </c>
      <c r="H291" s="413"/>
      <c r="I291" s="399">
        <v>47.397031872235466</v>
      </c>
      <c r="J291" s="328"/>
      <c r="K291" s="499">
        <v>25871886310.319645</v>
      </c>
      <c r="L291" s="328"/>
      <c r="M291" s="399">
        <v>54.067616249255323</v>
      </c>
      <c r="N291" s="328"/>
      <c r="P291" s="328"/>
    </row>
    <row r="292" spans="1:17" s="290" customFormat="1" ht="18" x14ac:dyDescent="0.25">
      <c r="A292" s="329" t="s">
        <v>3309</v>
      </c>
      <c r="B292" s="328"/>
      <c r="C292" s="413"/>
      <c r="D292" s="328"/>
      <c r="E292" s="328"/>
      <c r="F292" s="328"/>
      <c r="G292" s="413">
        <v>731</v>
      </c>
      <c r="H292" s="413"/>
      <c r="I292" s="399">
        <v>0.5036447065632278</v>
      </c>
      <c r="J292" s="328"/>
      <c r="K292" s="499">
        <v>140225383.54000002</v>
      </c>
      <c r="L292" s="328"/>
      <c r="M292" s="399">
        <v>0.29304597796648613</v>
      </c>
      <c r="N292" s="328"/>
      <c r="P292" s="328"/>
    </row>
    <row r="293" spans="1:17" s="290" customFormat="1" ht="18" x14ac:dyDescent="0.25">
      <c r="A293" s="329" t="s">
        <v>3310</v>
      </c>
      <c r="B293" s="328"/>
      <c r="C293" s="413"/>
      <c r="D293" s="328"/>
      <c r="E293" s="328"/>
      <c r="F293" s="328"/>
      <c r="G293" s="413">
        <v>21045</v>
      </c>
      <c r="H293" s="413"/>
      <c r="I293" s="399">
        <v>14.499593501536426</v>
      </c>
      <c r="J293" s="328"/>
      <c r="K293" s="499">
        <v>4886376435.1600227</v>
      </c>
      <c r="L293" s="328"/>
      <c r="M293" s="399">
        <v>10.211653018908626</v>
      </c>
      <c r="N293" s="328"/>
      <c r="P293" s="328"/>
    </row>
    <row r="294" spans="1:17" s="290" customFormat="1" ht="18" x14ac:dyDescent="0.25">
      <c r="A294" s="329" t="s">
        <v>3311</v>
      </c>
      <c r="B294" s="328"/>
      <c r="C294" s="413"/>
      <c r="D294" s="328"/>
      <c r="E294" s="328"/>
      <c r="F294" s="328"/>
      <c r="G294" s="413">
        <v>2207</v>
      </c>
      <c r="H294" s="413"/>
      <c r="I294" s="399">
        <v>1.5205798459439721</v>
      </c>
      <c r="J294" s="328"/>
      <c r="K294" s="499">
        <v>401435335.1899997</v>
      </c>
      <c r="L294" s="328"/>
      <c r="M294" s="399">
        <v>0.8389280700915358</v>
      </c>
      <c r="N294" s="328"/>
      <c r="P294" s="328"/>
    </row>
    <row r="295" spans="1:17" s="290" customFormat="1" ht="18" x14ac:dyDescent="0.25">
      <c r="A295" s="329" t="s">
        <v>3312</v>
      </c>
      <c r="B295" s="479"/>
      <c r="C295" s="413"/>
      <c r="D295" s="479"/>
      <c r="E295" s="328"/>
      <c r="F295" s="479"/>
      <c r="G295" s="413">
        <v>140</v>
      </c>
      <c r="H295" s="273"/>
      <c r="I295" s="399">
        <v>9.6457262542889027E-2</v>
      </c>
      <c r="J295" s="479"/>
      <c r="K295" s="499">
        <v>38093702.180000022</v>
      </c>
      <c r="L295" s="479"/>
      <c r="M295" s="399">
        <v>7.9609026039980893E-2</v>
      </c>
      <c r="N295" s="479"/>
      <c r="P295" s="479"/>
    </row>
    <row r="296" spans="1:17" s="290" customFormat="1" ht="18.75" thickBot="1" x14ac:dyDescent="0.3">
      <c r="A296" s="519" t="s">
        <v>3298</v>
      </c>
      <c r="B296" s="479"/>
      <c r="C296" s="502"/>
      <c r="D296" s="479"/>
      <c r="E296" s="328"/>
      <c r="F296" s="479"/>
      <c r="G296" s="503">
        <v>145142</v>
      </c>
      <c r="H296" s="417"/>
      <c r="I296" s="505">
        <v>99.999999999999986</v>
      </c>
      <c r="J296" s="479"/>
      <c r="K296" s="506">
        <v>47850983833</v>
      </c>
      <c r="L296" s="479"/>
      <c r="M296" s="505">
        <v>99.999999999790177</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596" t="s">
        <v>3222</v>
      </c>
      <c r="J300" s="596"/>
      <c r="K300" s="527" t="s">
        <v>3293</v>
      </c>
      <c r="L300" s="335"/>
      <c r="M300" s="528" t="s">
        <v>3222</v>
      </c>
      <c r="N300" s="529"/>
    </row>
    <row r="301" spans="1:17" s="290" customFormat="1" ht="18" x14ac:dyDescent="0.25">
      <c r="A301" s="329" t="s">
        <v>3315</v>
      </c>
      <c r="B301" s="359"/>
      <c r="C301" s="302"/>
      <c r="D301" s="359"/>
      <c r="E301" s="359"/>
      <c r="F301" s="359"/>
      <c r="G301" s="413">
        <v>1449</v>
      </c>
      <c r="H301" s="413"/>
      <c r="I301" s="399">
        <v>0.99833266731890158</v>
      </c>
      <c r="J301" s="328"/>
      <c r="K301" s="499">
        <v>574760305.03000009</v>
      </c>
      <c r="L301" s="328"/>
      <c r="M301" s="399">
        <v>1.2011462649067268</v>
      </c>
      <c r="N301" s="328"/>
      <c r="P301" s="328"/>
    </row>
    <row r="302" spans="1:17" s="290" customFormat="1" ht="18" x14ac:dyDescent="0.25">
      <c r="A302" s="329" t="s">
        <v>3316</v>
      </c>
      <c r="B302" s="328"/>
      <c r="C302" s="413"/>
      <c r="D302" s="328"/>
      <c r="E302" s="328"/>
      <c r="F302" s="328"/>
      <c r="G302" s="413">
        <v>1652</v>
      </c>
      <c r="H302" s="413"/>
      <c r="I302" s="399">
        <v>1.1381956980060906</v>
      </c>
      <c r="J302" s="328"/>
      <c r="K302" s="499">
        <v>513575920.49999994</v>
      </c>
      <c r="L302" s="328"/>
      <c r="M302" s="399">
        <v>1.0732818415885741</v>
      </c>
      <c r="N302" s="328"/>
      <c r="P302" s="328"/>
    </row>
    <row r="303" spans="1:17" s="290" customFormat="1" ht="18" x14ac:dyDescent="0.25">
      <c r="A303" s="329" t="s">
        <v>3317</v>
      </c>
      <c r="B303" s="328"/>
      <c r="C303" s="413"/>
      <c r="D303" s="328"/>
      <c r="E303" s="328"/>
      <c r="F303" s="328"/>
      <c r="G303" s="413">
        <v>3023</v>
      </c>
      <c r="H303" s="413"/>
      <c r="I303" s="399">
        <v>2.0827878904796684</v>
      </c>
      <c r="J303" s="328"/>
      <c r="K303" s="499">
        <v>1103763839.9200008</v>
      </c>
      <c r="L303" s="328"/>
      <c r="M303" s="399">
        <v>2.3066690619663008</v>
      </c>
      <c r="N303" s="328"/>
      <c r="P303" s="328"/>
    </row>
    <row r="304" spans="1:17" s="290" customFormat="1" ht="18" x14ac:dyDescent="0.25">
      <c r="A304" s="329" t="s">
        <v>3318</v>
      </c>
      <c r="B304" s="328"/>
      <c r="C304" s="413"/>
      <c r="D304" s="328"/>
      <c r="E304" s="328"/>
      <c r="F304" s="328"/>
      <c r="G304" s="413">
        <v>7907</v>
      </c>
      <c r="H304" s="413"/>
      <c r="I304" s="399">
        <v>5.4477683923330256</v>
      </c>
      <c r="J304" s="328"/>
      <c r="K304" s="499">
        <v>2710494798.9300013</v>
      </c>
      <c r="L304" s="328"/>
      <c r="M304" s="399">
        <v>5.6644494675288106</v>
      </c>
      <c r="N304" s="328"/>
      <c r="P304" s="328"/>
    </row>
    <row r="305" spans="1:17" s="290" customFormat="1" ht="18" x14ac:dyDescent="0.25">
      <c r="A305" s="329" t="s">
        <v>3319</v>
      </c>
      <c r="B305" s="328"/>
      <c r="C305" s="413"/>
      <c r="D305" s="328"/>
      <c r="E305" s="328"/>
      <c r="F305" s="328"/>
      <c r="G305" s="413">
        <v>15038</v>
      </c>
      <c r="H305" s="413"/>
      <c r="I305" s="399">
        <v>10.360887957999752</v>
      </c>
      <c r="J305" s="328"/>
      <c r="K305" s="499">
        <v>5051255459.1599827</v>
      </c>
      <c r="L305" s="328"/>
      <c r="M305" s="399">
        <v>10.556220697153119</v>
      </c>
      <c r="N305" s="328"/>
      <c r="P305" s="328"/>
    </row>
    <row r="306" spans="1:17" s="290" customFormat="1" ht="18" x14ac:dyDescent="0.25">
      <c r="A306" s="329" t="s">
        <v>3320</v>
      </c>
      <c r="B306" s="328"/>
      <c r="C306" s="413"/>
      <c r="D306" s="328"/>
      <c r="E306" s="328"/>
      <c r="F306" s="328"/>
      <c r="G306" s="413">
        <v>21583</v>
      </c>
      <c r="H306" s="413"/>
      <c r="I306" s="399">
        <v>14.870264981879814</v>
      </c>
      <c r="J306" s="328"/>
      <c r="K306" s="499">
        <v>7501368294.8000107</v>
      </c>
      <c r="L306" s="328"/>
      <c r="M306" s="399">
        <v>15.676518420176006</v>
      </c>
      <c r="N306" s="328"/>
      <c r="P306" s="328"/>
    </row>
    <row r="307" spans="1:17" s="290" customFormat="1" ht="20.25" x14ac:dyDescent="0.4">
      <c r="A307" s="329" t="s">
        <v>3321</v>
      </c>
      <c r="B307" s="328"/>
      <c r="C307" s="413"/>
      <c r="D307" s="328"/>
      <c r="E307" s="328"/>
      <c r="F307" s="328"/>
      <c r="G307" s="413">
        <v>94490</v>
      </c>
      <c r="H307" s="413"/>
      <c r="I307" s="399">
        <v>65.101762411982747</v>
      </c>
      <c r="J307" s="328"/>
      <c r="K307" s="499">
        <v>30395765214.559826</v>
      </c>
      <c r="L307" s="328"/>
      <c r="M307" s="399">
        <v>63.521714246680084</v>
      </c>
      <c r="N307" s="530"/>
      <c r="P307" s="530"/>
    </row>
    <row r="308" spans="1:17" s="290" customFormat="1" ht="21" thickBot="1" x14ac:dyDescent="0.45">
      <c r="A308" s="397" t="s">
        <v>3298</v>
      </c>
      <c r="B308" s="530"/>
      <c r="C308" s="502"/>
      <c r="D308" s="530"/>
      <c r="E308" s="328"/>
      <c r="F308" s="530"/>
      <c r="G308" s="503">
        <v>145142</v>
      </c>
      <c r="H308" s="417"/>
      <c r="I308" s="531">
        <v>100</v>
      </c>
      <c r="J308" s="530"/>
      <c r="K308" s="506">
        <v>47850983832.900002</v>
      </c>
      <c r="L308" s="530"/>
      <c r="M308" s="505">
        <v>99.999999999999631</v>
      </c>
      <c r="N308" s="479"/>
      <c r="P308" s="479"/>
    </row>
    <row r="309" spans="1:17" ht="18.75" hidden="1" thickTop="1" x14ac:dyDescent="0.25">
      <c r="A309" s="588"/>
      <c r="B309" s="588"/>
      <c r="C309" s="588"/>
      <c r="D309" s="588"/>
      <c r="E309" s="588"/>
      <c r="F309" s="588"/>
      <c r="G309" s="588"/>
      <c r="H309" s="588"/>
      <c r="I309" s="588"/>
      <c r="J309" s="588"/>
      <c r="K309" s="588"/>
      <c r="L309" s="588"/>
      <c r="M309" s="588"/>
      <c r="N309" s="477"/>
      <c r="P309" s="477"/>
    </row>
    <row r="310" spans="1:17" ht="15.75" thickTop="1" x14ac:dyDescent="0.2">
      <c r="A310" s="597"/>
      <c r="B310" s="597"/>
      <c r="C310" s="597"/>
      <c r="D310" s="597"/>
      <c r="E310" s="597"/>
      <c r="F310" s="597"/>
      <c r="G310" s="597"/>
      <c r="H310" s="597"/>
      <c r="I310" s="597"/>
      <c r="J310" s="597"/>
      <c r="K310" s="597"/>
      <c r="L310" s="597"/>
      <c r="M310" s="597"/>
      <c r="N310" s="597"/>
      <c r="O310" s="597"/>
      <c r="P310" s="597"/>
      <c r="Q310" s="597"/>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598" t="s">
        <v>3222</v>
      </c>
      <c r="J314" s="598"/>
      <c r="K314" s="538" t="s">
        <v>3293</v>
      </c>
      <c r="L314" s="534"/>
      <c r="M314" s="539" t="s">
        <v>3222</v>
      </c>
      <c r="N314" s="540"/>
    </row>
    <row r="315" spans="1:17" s="290" customFormat="1" ht="18" x14ac:dyDescent="0.25">
      <c r="A315" s="272" t="s">
        <v>3061</v>
      </c>
      <c r="B315" s="328"/>
      <c r="C315" s="413"/>
      <c r="D315" s="328"/>
      <c r="E315" s="328"/>
      <c r="F315" s="328"/>
      <c r="G315" s="413">
        <v>113488</v>
      </c>
      <c r="H315" s="480"/>
      <c r="I315" s="399">
        <v>78.191012939052783</v>
      </c>
      <c r="J315" s="328"/>
      <c r="K315" s="480">
        <v>34802617560</v>
      </c>
      <c r="L315" s="328"/>
      <c r="M315" s="399">
        <v>72.731247661408986</v>
      </c>
      <c r="N315" s="328"/>
      <c r="P315" s="328"/>
    </row>
    <row r="316" spans="1:17" s="290" customFormat="1" ht="18" x14ac:dyDescent="0.25">
      <c r="A316" s="329" t="s">
        <v>3323</v>
      </c>
      <c r="B316" s="501"/>
      <c r="C316" s="413"/>
      <c r="D316" s="501"/>
      <c r="E316" s="328"/>
      <c r="F316" s="501"/>
      <c r="G316" s="413">
        <v>31654</v>
      </c>
      <c r="H316" s="413"/>
      <c r="I316" s="399">
        <v>21.80898706094721</v>
      </c>
      <c r="J316" s="501"/>
      <c r="K316" s="480">
        <v>13048366272.819965</v>
      </c>
      <c r="L316" s="501"/>
      <c r="M316" s="399">
        <v>27.268752338214785</v>
      </c>
      <c r="N316" s="501"/>
      <c r="P316" s="501"/>
    </row>
    <row r="317" spans="1:17" s="290" customFormat="1" ht="21" thickBot="1" x14ac:dyDescent="0.45">
      <c r="A317" s="397" t="s">
        <v>3298</v>
      </c>
      <c r="B317" s="530"/>
      <c r="C317" s="502"/>
      <c r="D317" s="530"/>
      <c r="E317" s="328"/>
      <c r="F317" s="530"/>
      <c r="G317" s="503">
        <v>145142</v>
      </c>
      <c r="H317" s="417"/>
      <c r="I317" s="505">
        <v>100</v>
      </c>
      <c r="J317" s="530"/>
      <c r="K317" s="506">
        <v>47850983833</v>
      </c>
      <c r="L317" s="530"/>
      <c r="M317" s="505">
        <v>99.999999999623768</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141953</v>
      </c>
      <c r="H322" s="273"/>
      <c r="I322" s="399">
        <v>97.802841355362332</v>
      </c>
      <c r="J322" s="328"/>
      <c r="K322" s="480">
        <v>45849904305</v>
      </c>
      <c r="L322" s="328"/>
      <c r="M322" s="399">
        <v>95.818101598529779</v>
      </c>
      <c r="N322" s="328"/>
      <c r="P322" s="328"/>
    </row>
    <row r="323" spans="1:17" s="290" customFormat="1" ht="21" x14ac:dyDescent="0.25">
      <c r="A323" s="272" t="s">
        <v>3327</v>
      </c>
      <c r="B323" s="328"/>
      <c r="C323" s="413"/>
      <c r="D323" s="328"/>
      <c r="E323" s="328"/>
      <c r="F323" s="328"/>
      <c r="G323" s="413">
        <v>3189</v>
      </c>
      <c r="H323" s="273"/>
      <c r="I323" s="399">
        <v>2.1971586446376654</v>
      </c>
      <c r="J323" s="328"/>
      <c r="K323" s="480">
        <v>2001079528.3300018</v>
      </c>
      <c r="L323" s="328"/>
      <c r="M323" s="399">
        <v>4.181898402159864</v>
      </c>
      <c r="N323" s="328"/>
      <c r="P323" s="328"/>
    </row>
    <row r="324" spans="1:17" s="290" customFormat="1" ht="21" thickBot="1" x14ac:dyDescent="0.45">
      <c r="A324" s="397" t="s">
        <v>3298</v>
      </c>
      <c r="B324" s="530"/>
      <c r="C324" s="502"/>
      <c r="D324" s="530"/>
      <c r="E324" s="328"/>
      <c r="F324" s="530"/>
      <c r="G324" s="503">
        <v>145142</v>
      </c>
      <c r="H324" s="273"/>
      <c r="I324" s="505">
        <v>100</v>
      </c>
      <c r="J324" s="530"/>
      <c r="K324" s="506">
        <v>47850983833</v>
      </c>
      <c r="L324" s="530"/>
      <c r="M324" s="505">
        <v>100.00000000068964</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588" t="s">
        <v>3328</v>
      </c>
      <c r="B326" s="588"/>
      <c r="C326" s="588"/>
      <c r="D326" s="588"/>
      <c r="E326" s="588"/>
      <c r="F326" s="588"/>
      <c r="G326" s="588"/>
      <c r="H326" s="588"/>
      <c r="I326" s="588"/>
      <c r="J326" s="588"/>
      <c r="K326" s="588"/>
      <c r="L326" s="588"/>
      <c r="M326" s="588"/>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110661</v>
      </c>
      <c r="H331" s="480"/>
      <c r="I331" s="399">
        <v>76.243265216133167</v>
      </c>
      <c r="J331" s="328"/>
      <c r="K331" s="480">
        <v>36886634140</v>
      </c>
      <c r="L331" s="328"/>
      <c r="M331" s="399">
        <v>77.086469671625565</v>
      </c>
      <c r="N331" s="328"/>
      <c r="P331" s="328"/>
    </row>
    <row r="332" spans="1:17" s="290" customFormat="1" ht="18" x14ac:dyDescent="0.25">
      <c r="A332" s="329" t="s">
        <v>3332</v>
      </c>
      <c r="B332" s="501"/>
      <c r="C332" s="413"/>
      <c r="D332" s="501"/>
      <c r="E332" s="328"/>
      <c r="F332" s="501"/>
      <c r="G332" s="413">
        <v>34481</v>
      </c>
      <c r="H332" s="413"/>
      <c r="I332" s="399">
        <v>23.756734783866833</v>
      </c>
      <c r="J332" s="501"/>
      <c r="K332" s="480">
        <v>10964349693</v>
      </c>
      <c r="L332" s="501"/>
      <c r="M332" s="399">
        <v>22.913530328374428</v>
      </c>
      <c r="N332" s="501"/>
      <c r="P332" s="501"/>
    </row>
    <row r="333" spans="1:17" s="290" customFormat="1" ht="21" thickBot="1" x14ac:dyDescent="0.45">
      <c r="A333" s="397" t="s">
        <v>3298</v>
      </c>
      <c r="B333" s="530"/>
      <c r="C333" s="502"/>
      <c r="D333" s="530"/>
      <c r="E333" s="328"/>
      <c r="F333" s="530"/>
      <c r="G333" s="503">
        <v>145142</v>
      </c>
      <c r="H333" s="417"/>
      <c r="I333" s="505">
        <v>100</v>
      </c>
      <c r="J333" s="530"/>
      <c r="K333" s="506">
        <v>47850983833</v>
      </c>
      <c r="L333" s="530"/>
      <c r="M333" s="505">
        <v>100</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6.8898044673492169E-4</v>
      </c>
      <c r="J338" s="328"/>
      <c r="K338" s="480">
        <v>297699.81</v>
      </c>
      <c r="L338" s="328"/>
      <c r="M338" s="399">
        <v>6.2213937134286039E-4</v>
      </c>
      <c r="N338" s="328"/>
      <c r="P338" s="328"/>
    </row>
    <row r="339" spans="1:17" s="290" customFormat="1" ht="18" x14ac:dyDescent="0.25">
      <c r="A339" s="329" t="s">
        <v>3336</v>
      </c>
      <c r="B339" s="328"/>
      <c r="C339" s="413"/>
      <c r="D339" s="328"/>
      <c r="E339" s="328"/>
      <c r="F339" s="328"/>
      <c r="G339" s="413">
        <v>56510</v>
      </c>
      <c r="H339" s="413"/>
      <c r="I339" s="399">
        <v>38.934285044990425</v>
      </c>
      <c r="J339" s="328"/>
      <c r="K339" s="542">
        <v>15525634950.439877</v>
      </c>
      <c r="L339" s="328"/>
      <c r="M339" s="399">
        <v>32.445800915242131</v>
      </c>
      <c r="N339" s="328"/>
      <c r="P339" s="328"/>
    </row>
    <row r="340" spans="1:17" s="290" customFormat="1" ht="18" x14ac:dyDescent="0.25">
      <c r="A340" s="329" t="s">
        <v>3337</v>
      </c>
      <c r="B340" s="328"/>
      <c r="C340" s="413"/>
      <c r="D340" s="328"/>
      <c r="E340" s="328"/>
      <c r="F340" s="328"/>
      <c r="G340" s="413">
        <v>15584</v>
      </c>
      <c r="H340" s="413"/>
      <c r="I340" s="399">
        <v>10.73707128191702</v>
      </c>
      <c r="J340" s="328"/>
      <c r="K340" s="542">
        <v>6253277086.7499771</v>
      </c>
      <c r="L340" s="328"/>
      <c r="M340" s="399">
        <v>13.068230965895964</v>
      </c>
      <c r="N340" s="328"/>
      <c r="P340" s="328"/>
    </row>
    <row r="341" spans="1:17" s="290" customFormat="1" ht="18" x14ac:dyDescent="0.25">
      <c r="A341" s="329" t="s">
        <v>3338</v>
      </c>
      <c r="B341" s="328"/>
      <c r="C341" s="413"/>
      <c r="D341" s="328"/>
      <c r="E341" s="328"/>
      <c r="F341" s="328"/>
      <c r="G341" s="413">
        <v>24419</v>
      </c>
      <c r="H341" s="413"/>
      <c r="I341" s="399">
        <v>16.824213528820053</v>
      </c>
      <c r="J341" s="328"/>
      <c r="K341" s="542">
        <v>9218196571.4299603</v>
      </c>
      <c r="L341" s="328"/>
      <c r="M341" s="399">
        <v>19.264382533077018</v>
      </c>
      <c r="N341" s="328"/>
      <c r="P341" s="328"/>
    </row>
    <row r="342" spans="1:17" s="290" customFormat="1" ht="18" x14ac:dyDescent="0.25">
      <c r="A342" s="329" t="s">
        <v>3339</v>
      </c>
      <c r="B342" s="328"/>
      <c r="C342" s="413"/>
      <c r="D342" s="328"/>
      <c r="E342" s="328"/>
      <c r="F342" s="328"/>
      <c r="G342" s="413">
        <v>27360</v>
      </c>
      <c r="H342" s="413"/>
      <c r="I342" s="399">
        <v>18.850505022667459</v>
      </c>
      <c r="J342" s="328"/>
      <c r="K342" s="542">
        <v>9851671247.8200283</v>
      </c>
      <c r="L342" s="328"/>
      <c r="M342" s="399">
        <v>20.588231335435808</v>
      </c>
      <c r="N342" s="328"/>
      <c r="P342" s="328"/>
    </row>
    <row r="343" spans="1:17" s="290" customFormat="1" ht="18" x14ac:dyDescent="0.25">
      <c r="A343" s="329" t="s">
        <v>3340</v>
      </c>
      <c r="B343" s="328"/>
      <c r="C343" s="413"/>
      <c r="D343" s="328"/>
      <c r="E343" s="328"/>
      <c r="F343" s="328"/>
      <c r="G343" s="413">
        <v>10161</v>
      </c>
      <c r="H343" s="413"/>
      <c r="I343" s="399">
        <v>7.0007303192735391</v>
      </c>
      <c r="J343" s="328"/>
      <c r="K343" s="542">
        <v>3645594731.5399933</v>
      </c>
      <c r="L343" s="328"/>
      <c r="M343" s="399">
        <v>7.6186411219111472</v>
      </c>
      <c r="N343" s="328"/>
      <c r="P343" s="328"/>
    </row>
    <row r="344" spans="1:17" s="290" customFormat="1" ht="18" x14ac:dyDescent="0.25">
      <c r="A344" s="329" t="s">
        <v>3341</v>
      </c>
      <c r="B344" s="328"/>
      <c r="C344" s="413"/>
      <c r="D344" s="328"/>
      <c r="E344" s="328"/>
      <c r="F344" s="328"/>
      <c r="G344" s="413">
        <v>5771</v>
      </c>
      <c r="H344" s="413"/>
      <c r="I344" s="399">
        <v>3.9761061581072328</v>
      </c>
      <c r="J344" s="328"/>
      <c r="K344" s="542">
        <v>1781536706.3800013</v>
      </c>
      <c r="L344" s="328"/>
      <c r="M344" s="399">
        <v>3.7230931606287694</v>
      </c>
      <c r="N344" s="328"/>
      <c r="P344" s="328"/>
    </row>
    <row r="345" spans="1:17" s="290" customFormat="1" ht="18" x14ac:dyDescent="0.25">
      <c r="A345" s="329" t="s">
        <v>3342</v>
      </c>
      <c r="B345" s="328"/>
      <c r="C345" s="413"/>
      <c r="D345" s="328"/>
      <c r="E345" s="328"/>
      <c r="F345" s="328"/>
      <c r="G345" s="413">
        <v>3308</v>
      </c>
      <c r="H345" s="413"/>
      <c r="I345" s="399">
        <v>2.2791473177991208</v>
      </c>
      <c r="J345" s="328"/>
      <c r="K345" s="542">
        <v>1071490536.5500019</v>
      </c>
      <c r="L345" s="328"/>
      <c r="M345" s="399">
        <v>2.2392236286917431</v>
      </c>
      <c r="N345" s="328"/>
      <c r="P345" s="328"/>
    </row>
    <row r="346" spans="1:17" s="290" customFormat="1" ht="18" x14ac:dyDescent="0.25">
      <c r="A346" s="329" t="s">
        <v>3343</v>
      </c>
      <c r="B346" s="328"/>
      <c r="C346" s="413"/>
      <c r="D346" s="328"/>
      <c r="E346" s="328"/>
      <c r="F346" s="328"/>
      <c r="G346" s="413">
        <v>785</v>
      </c>
      <c r="H346" s="413"/>
      <c r="I346" s="399">
        <v>0.54084965068691349</v>
      </c>
      <c r="J346" s="328"/>
      <c r="K346" s="542">
        <v>220150538.74999973</v>
      </c>
      <c r="L346" s="328"/>
      <c r="M346" s="399">
        <v>0.46007526097754947</v>
      </c>
      <c r="N346" s="328"/>
      <c r="P346" s="328"/>
    </row>
    <row r="347" spans="1:17" s="290" customFormat="1" ht="18" x14ac:dyDescent="0.25">
      <c r="A347" s="329" t="s">
        <v>3344</v>
      </c>
      <c r="B347" s="328"/>
      <c r="C347" s="413"/>
      <c r="D347" s="328"/>
      <c r="E347" s="328"/>
      <c r="F347" s="328"/>
      <c r="G347" s="413">
        <v>701</v>
      </c>
      <c r="H347" s="413"/>
      <c r="I347" s="399">
        <v>0.48297529316118015</v>
      </c>
      <c r="J347" s="328"/>
      <c r="K347" s="542">
        <v>172656006.34000012</v>
      </c>
      <c r="L347" s="328"/>
      <c r="M347" s="399">
        <v>0.36082018071471594</v>
      </c>
      <c r="N347" s="328"/>
      <c r="P347" s="328"/>
    </row>
    <row r="348" spans="1:17" s="290" customFormat="1" ht="18" x14ac:dyDescent="0.25">
      <c r="A348" s="329" t="s">
        <v>3345</v>
      </c>
      <c r="B348" s="328"/>
      <c r="C348" s="413"/>
      <c r="D348" s="328"/>
      <c r="E348" s="328"/>
      <c r="F348" s="328"/>
      <c r="G348" s="413">
        <v>542</v>
      </c>
      <c r="H348" s="413"/>
      <c r="I348" s="399">
        <v>0.37342740213032755</v>
      </c>
      <c r="J348" s="328"/>
      <c r="K348" s="542">
        <v>110477757.08999991</v>
      </c>
      <c r="L348" s="328"/>
      <c r="M348" s="399">
        <v>0.23087875784449374</v>
      </c>
      <c r="N348" s="328"/>
      <c r="P348" s="328"/>
    </row>
    <row r="349" spans="1:17" s="290" customFormat="1" ht="18.75" thickBot="1" x14ac:dyDescent="0.3">
      <c r="A349" s="397" t="s">
        <v>3298</v>
      </c>
      <c r="B349" s="501"/>
      <c r="C349" s="502"/>
      <c r="D349" s="501"/>
      <c r="E349" s="328"/>
      <c r="F349" s="501"/>
      <c r="G349" s="503">
        <v>145142</v>
      </c>
      <c r="H349" s="417"/>
      <c r="I349" s="505">
        <v>100</v>
      </c>
      <c r="J349" s="501"/>
      <c r="K349" s="543">
        <v>47850983833</v>
      </c>
      <c r="L349" s="501"/>
      <c r="M349" s="505">
        <v>99.999999999790674</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21382</v>
      </c>
      <c r="H354" s="480"/>
      <c r="I354" s="399">
        <v>14.731779912086097</v>
      </c>
      <c r="J354" s="328"/>
      <c r="K354" s="480">
        <v>2520214493.9500151</v>
      </c>
      <c r="L354" s="328"/>
      <c r="M354" s="399">
        <v>5.266797654036889</v>
      </c>
      <c r="N354" s="328"/>
      <c r="O354" s="545"/>
      <c r="P354" s="328"/>
    </row>
    <row r="355" spans="1:16" s="290" customFormat="1" ht="18" x14ac:dyDescent="0.25">
      <c r="A355" s="329" t="s">
        <v>3349</v>
      </c>
      <c r="B355" s="328"/>
      <c r="C355" s="413"/>
      <c r="D355" s="328"/>
      <c r="E355" s="328"/>
      <c r="F355" s="328"/>
      <c r="G355" s="413">
        <v>10642</v>
      </c>
      <c r="H355" s="480"/>
      <c r="I355" s="399">
        <v>7.3321299141530361</v>
      </c>
      <c r="J355" s="328"/>
      <c r="K355" s="480">
        <v>2287651560.6400104</v>
      </c>
      <c r="L355" s="328"/>
      <c r="M355" s="399">
        <v>4.7807827078831178</v>
      </c>
      <c r="N355" s="328"/>
      <c r="O355" s="545"/>
      <c r="P355" s="328"/>
    </row>
    <row r="356" spans="1:16" s="290" customFormat="1" ht="18" x14ac:dyDescent="0.25">
      <c r="A356" s="329" t="s">
        <v>3350</v>
      </c>
      <c r="B356" s="328"/>
      <c r="C356" s="413"/>
      <c r="D356" s="328"/>
      <c r="E356" s="328"/>
      <c r="F356" s="328"/>
      <c r="G356" s="413">
        <v>11699</v>
      </c>
      <c r="H356" s="480"/>
      <c r="I356" s="399">
        <v>8.060382246351848</v>
      </c>
      <c r="J356" s="328"/>
      <c r="K356" s="480">
        <v>2822106905.4400105</v>
      </c>
      <c r="L356" s="328"/>
      <c r="M356" s="399">
        <v>5.897698812816822</v>
      </c>
      <c r="N356" s="328"/>
      <c r="O356" s="545"/>
      <c r="P356" s="328"/>
    </row>
    <row r="357" spans="1:16" s="290" customFormat="1" ht="18" x14ac:dyDescent="0.25">
      <c r="A357" s="329" t="s">
        <v>3351</v>
      </c>
      <c r="B357" s="328"/>
      <c r="C357" s="413"/>
      <c r="D357" s="328"/>
      <c r="E357" s="328"/>
      <c r="F357" s="328"/>
      <c r="G357" s="413">
        <v>11702</v>
      </c>
      <c r="H357" s="480"/>
      <c r="I357" s="399">
        <v>8.062449187692053</v>
      </c>
      <c r="J357" s="328"/>
      <c r="K357" s="480">
        <v>3150423556.7999988</v>
      </c>
      <c r="L357" s="328"/>
      <c r="M357" s="399">
        <v>6.5838219080196572</v>
      </c>
      <c r="N357" s="328"/>
      <c r="O357" s="545"/>
      <c r="P357" s="328"/>
    </row>
    <row r="358" spans="1:16" s="290" customFormat="1" ht="18" x14ac:dyDescent="0.25">
      <c r="A358" s="329" t="s">
        <v>3352</v>
      </c>
      <c r="B358" s="328"/>
      <c r="C358" s="413"/>
      <c r="D358" s="328"/>
      <c r="E358" s="328"/>
      <c r="F358" s="328"/>
      <c r="G358" s="413">
        <v>11596</v>
      </c>
      <c r="H358" s="480"/>
      <c r="I358" s="399">
        <v>7.9894172603381515</v>
      </c>
      <c r="J358" s="328"/>
      <c r="K358" s="480">
        <v>3475902102.120019</v>
      </c>
      <c r="L358" s="328"/>
      <c r="M358" s="399">
        <v>7.264013869079311</v>
      </c>
      <c r="N358" s="328"/>
      <c r="O358" s="545"/>
      <c r="P358" s="328"/>
    </row>
    <row r="359" spans="1:16" s="290" customFormat="1" ht="18" x14ac:dyDescent="0.25">
      <c r="A359" s="329" t="s">
        <v>3353</v>
      </c>
      <c r="B359" s="328"/>
      <c r="C359" s="413"/>
      <c r="D359" s="328"/>
      <c r="E359" s="328"/>
      <c r="F359" s="328"/>
      <c r="G359" s="413">
        <v>12375</v>
      </c>
      <c r="H359" s="480"/>
      <c r="I359" s="399">
        <v>8.5261330283446561</v>
      </c>
      <c r="J359" s="328"/>
      <c r="K359" s="480">
        <v>4139582883.6199942</v>
      </c>
      <c r="L359" s="328"/>
      <c r="M359" s="399">
        <v>8.6509880299789543</v>
      </c>
      <c r="N359" s="328"/>
      <c r="O359" s="545"/>
      <c r="P359" s="328"/>
    </row>
    <row r="360" spans="1:16" s="290" customFormat="1" ht="18" x14ac:dyDescent="0.25">
      <c r="A360" s="329" t="s">
        <v>3354</v>
      </c>
      <c r="B360" s="328"/>
      <c r="C360" s="413"/>
      <c r="D360" s="328"/>
      <c r="E360" s="328"/>
      <c r="F360" s="328"/>
      <c r="G360" s="413">
        <v>13577</v>
      </c>
      <c r="H360" s="480"/>
      <c r="I360" s="399">
        <v>9.3542875253200322</v>
      </c>
      <c r="J360" s="328"/>
      <c r="K360" s="480">
        <v>4870743587.2299995</v>
      </c>
      <c r="L360" s="328"/>
      <c r="M360" s="399">
        <v>10.178983162036754</v>
      </c>
      <c r="N360" s="328"/>
      <c r="O360" s="545"/>
      <c r="P360" s="328"/>
    </row>
    <row r="361" spans="1:16" s="290" customFormat="1" ht="18" x14ac:dyDescent="0.25">
      <c r="A361" s="329" t="s">
        <v>3355</v>
      </c>
      <c r="B361" s="328"/>
      <c r="C361" s="413"/>
      <c r="D361" s="328"/>
      <c r="E361" s="328"/>
      <c r="F361" s="328"/>
      <c r="G361" s="413">
        <v>12794</v>
      </c>
      <c r="H361" s="480"/>
      <c r="I361" s="399">
        <v>8.8148158355265878</v>
      </c>
      <c r="J361" s="328"/>
      <c r="K361" s="480">
        <v>5054310568.239994</v>
      </c>
      <c r="L361" s="328"/>
      <c r="M361" s="399">
        <v>10.562605328825725</v>
      </c>
      <c r="N361" s="328"/>
      <c r="O361" s="545"/>
      <c r="P361" s="328"/>
    </row>
    <row r="362" spans="1:16" s="290" customFormat="1" ht="18" x14ac:dyDescent="0.25">
      <c r="A362" s="329" t="s">
        <v>3356</v>
      </c>
      <c r="B362" s="328"/>
      <c r="C362" s="502"/>
      <c r="D362" s="328"/>
      <c r="E362" s="328"/>
      <c r="F362" s="328"/>
      <c r="G362" s="413">
        <v>10360</v>
      </c>
      <c r="H362" s="480"/>
      <c r="I362" s="399">
        <v>7.1378374281737873</v>
      </c>
      <c r="J362" s="328"/>
      <c r="K362" s="480">
        <v>4522360627.3200064</v>
      </c>
      <c r="L362" s="328"/>
      <c r="M362" s="399">
        <v>9.4509250700112073</v>
      </c>
      <c r="N362" s="328"/>
      <c r="O362" s="545"/>
      <c r="P362" s="328"/>
    </row>
    <row r="363" spans="1:16" s="290" customFormat="1" ht="18" x14ac:dyDescent="0.25">
      <c r="A363" s="329" t="s">
        <v>3357</v>
      </c>
      <c r="B363" s="328"/>
      <c r="C363" s="502"/>
      <c r="D363" s="328"/>
      <c r="E363" s="328"/>
      <c r="F363" s="328"/>
      <c r="G363" s="413">
        <v>8215</v>
      </c>
      <c r="H363" s="480"/>
      <c r="I363" s="399">
        <v>5.6599743699273812</v>
      </c>
      <c r="J363" s="328"/>
      <c r="K363" s="480">
        <v>3834687518.6700039</v>
      </c>
      <c r="L363" s="328"/>
      <c r="M363" s="399">
        <v>8.0138112354242672</v>
      </c>
      <c r="N363" s="328"/>
      <c r="O363" s="545"/>
      <c r="P363" s="328"/>
    </row>
    <row r="364" spans="1:16" s="290" customFormat="1" ht="18" x14ac:dyDescent="0.25">
      <c r="A364" s="329" t="s">
        <v>3358</v>
      </c>
      <c r="B364" s="328"/>
      <c r="C364" s="502"/>
      <c r="D364" s="328"/>
      <c r="E364" s="328"/>
      <c r="F364" s="328"/>
      <c r="G364" s="413">
        <v>7793</v>
      </c>
      <c r="H364" s="480"/>
      <c r="I364" s="399">
        <v>5.3692246214052446</v>
      </c>
      <c r="J364" s="328"/>
      <c r="K364" s="480">
        <v>3786480098.2999878</v>
      </c>
      <c r="L364" s="328"/>
      <c r="M364" s="399">
        <v>7.9130663467961462</v>
      </c>
      <c r="N364" s="328"/>
      <c r="O364" s="545"/>
      <c r="P364" s="328"/>
    </row>
    <row r="365" spans="1:16" s="290" customFormat="1" ht="18" x14ac:dyDescent="0.25">
      <c r="A365" s="329" t="s">
        <v>3359</v>
      </c>
      <c r="B365" s="328"/>
      <c r="C365" s="502"/>
      <c r="D365" s="328"/>
      <c r="E365" s="328"/>
      <c r="F365" s="328"/>
      <c r="G365" s="413">
        <v>8131</v>
      </c>
      <c r="H365" s="480"/>
      <c r="I365" s="399">
        <v>5.6021000124016478</v>
      </c>
      <c r="J365" s="328"/>
      <c r="K365" s="480">
        <v>4333607232.7799997</v>
      </c>
      <c r="L365" s="328"/>
      <c r="M365" s="399">
        <v>9.0564642263245734</v>
      </c>
      <c r="N365" s="328"/>
      <c r="O365" s="545"/>
      <c r="P365" s="328"/>
    </row>
    <row r="366" spans="1:16" s="290" customFormat="1" ht="18" x14ac:dyDescent="0.25">
      <c r="A366" s="329" t="s">
        <v>3360</v>
      </c>
      <c r="B366" s="328"/>
      <c r="C366" s="502"/>
      <c r="D366" s="328"/>
      <c r="E366" s="328"/>
      <c r="F366" s="328"/>
      <c r="G366" s="413">
        <v>4045</v>
      </c>
      <c r="H366" s="480"/>
      <c r="I366" s="399">
        <v>2.7869259070427579</v>
      </c>
      <c r="J366" s="328"/>
      <c r="K366" s="480">
        <v>2483302347.4900012</v>
      </c>
      <c r="L366" s="328"/>
      <c r="M366" s="399">
        <v>5.1896578681782799</v>
      </c>
      <c r="N366" s="328"/>
      <c r="O366" s="545"/>
      <c r="P366" s="328"/>
    </row>
    <row r="367" spans="1:16" s="290" customFormat="1" ht="18" x14ac:dyDescent="0.25">
      <c r="A367" s="329" t="s">
        <v>3361</v>
      </c>
      <c r="B367" s="328"/>
      <c r="C367" s="502"/>
      <c r="D367" s="328"/>
      <c r="E367" s="328"/>
      <c r="F367" s="328"/>
      <c r="G367" s="413">
        <v>831</v>
      </c>
      <c r="H367" s="480"/>
      <c r="I367" s="399">
        <v>0.57254275123671994</v>
      </c>
      <c r="J367" s="328"/>
      <c r="K367" s="480">
        <v>569610350.29999995</v>
      </c>
      <c r="L367" s="328"/>
      <c r="M367" s="399">
        <v>1.190383780379398</v>
      </c>
      <c r="N367" s="328"/>
      <c r="O367" s="545"/>
      <c r="P367" s="328"/>
    </row>
    <row r="368" spans="1:16" s="290" customFormat="1" ht="18.75" thickBot="1" x14ac:dyDescent="0.3">
      <c r="A368" s="397" t="s">
        <v>3298</v>
      </c>
      <c r="B368" s="501"/>
      <c r="C368" s="502"/>
      <c r="D368" s="501"/>
      <c r="E368" s="328"/>
      <c r="F368" s="501"/>
      <c r="G368" s="503">
        <v>145142</v>
      </c>
      <c r="H368" s="273"/>
      <c r="I368" s="505">
        <v>100.00000000000001</v>
      </c>
      <c r="J368" s="501"/>
      <c r="K368" s="503">
        <v>47850983833</v>
      </c>
      <c r="L368" s="501"/>
      <c r="M368" s="505">
        <v>99.9999999997911</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588" t="s">
        <v>3362</v>
      </c>
      <c r="B370" s="588"/>
      <c r="C370" s="588"/>
      <c r="D370" s="588"/>
      <c r="E370" s="588"/>
      <c r="F370" s="588"/>
      <c r="G370" s="588"/>
      <c r="H370" s="588"/>
      <c r="I370" s="588"/>
      <c r="J370" s="588"/>
      <c r="K370" s="588"/>
      <c r="L370" s="588"/>
      <c r="M370" s="588"/>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33180</v>
      </c>
      <c r="H375" s="273"/>
      <c r="I375" s="399">
        <v>22.860371222664703</v>
      </c>
      <c r="J375" s="328"/>
      <c r="K375" s="480">
        <v>9379596422.5199757</v>
      </c>
      <c r="L375" s="328"/>
      <c r="M375" s="399">
        <v>19.601679362026871</v>
      </c>
      <c r="N375" s="328"/>
      <c r="P375" s="328"/>
    </row>
    <row r="376" spans="1:17" s="290" customFormat="1" ht="18" x14ac:dyDescent="0.25">
      <c r="A376" s="329" t="s">
        <v>3366</v>
      </c>
      <c r="B376" s="328"/>
      <c r="C376" s="413"/>
      <c r="D376" s="328"/>
      <c r="E376" s="328"/>
      <c r="F376" s="328"/>
      <c r="G376" s="413">
        <v>56451</v>
      </c>
      <c r="H376" s="273"/>
      <c r="I376" s="399">
        <v>38.893635198633064</v>
      </c>
      <c r="J376" s="328"/>
      <c r="K376" s="542">
        <v>19703950671.249931</v>
      </c>
      <c r="L376" s="328"/>
      <c r="M376" s="399">
        <v>41.177733649148671</v>
      </c>
      <c r="N376" s="328"/>
      <c r="P376" s="328"/>
    </row>
    <row r="377" spans="1:17" s="290" customFormat="1" ht="18" x14ac:dyDescent="0.25">
      <c r="A377" s="329" t="s">
        <v>3367</v>
      </c>
      <c r="B377" s="328"/>
      <c r="C377" s="413"/>
      <c r="D377" s="328"/>
      <c r="E377" s="328"/>
      <c r="F377" s="328"/>
      <c r="G377" s="413">
        <v>34974</v>
      </c>
      <c r="H377" s="273"/>
      <c r="I377" s="399">
        <v>24.096402144107152</v>
      </c>
      <c r="J377" s="328"/>
      <c r="K377" s="542">
        <v>12020945679.08996</v>
      </c>
      <c r="L377" s="328"/>
      <c r="M377" s="399">
        <v>25.121627009891956</v>
      </c>
      <c r="N377" s="328"/>
      <c r="P377" s="328"/>
    </row>
    <row r="378" spans="1:17" s="290" customFormat="1" ht="18" x14ac:dyDescent="0.25">
      <c r="A378" s="329" t="s">
        <v>3368</v>
      </c>
      <c r="B378" s="328"/>
      <c r="C378" s="413"/>
      <c r="D378" s="328"/>
      <c r="E378" s="328"/>
      <c r="F378" s="328"/>
      <c r="G378" s="413">
        <v>11808</v>
      </c>
      <c r="H378" s="273"/>
      <c r="I378" s="399">
        <v>8.1354811150459554</v>
      </c>
      <c r="J378" s="328"/>
      <c r="K378" s="542">
        <v>3845857873.31001</v>
      </c>
      <c r="L378" s="328"/>
      <c r="M378" s="399">
        <v>8.0371552792562415</v>
      </c>
      <c r="N378" s="328"/>
      <c r="P378" s="328"/>
    </row>
    <row r="379" spans="1:17" s="290" customFormat="1" ht="18" x14ac:dyDescent="0.25">
      <c r="A379" s="329" t="s">
        <v>3369</v>
      </c>
      <c r="B379" s="328"/>
      <c r="C379" s="413"/>
      <c r="D379" s="328"/>
      <c r="E379" s="328"/>
      <c r="F379" s="328"/>
      <c r="G379" s="413">
        <v>7884</v>
      </c>
      <c r="H379" s="273"/>
      <c r="I379" s="399">
        <v>5.4319218420581228</v>
      </c>
      <c r="J379" s="328"/>
      <c r="K379" s="542">
        <v>2643398478.699996</v>
      </c>
      <c r="L379" s="328"/>
      <c r="M379" s="399">
        <v>5.5242301556964017</v>
      </c>
      <c r="N379" s="328"/>
      <c r="P379" s="328"/>
    </row>
    <row r="380" spans="1:17" s="290" customFormat="1" ht="18" x14ac:dyDescent="0.25">
      <c r="A380" s="329" t="s">
        <v>3370</v>
      </c>
      <c r="B380" s="328"/>
      <c r="C380" s="413"/>
      <c r="D380" s="328"/>
      <c r="E380" s="328"/>
      <c r="F380" s="328"/>
      <c r="G380" s="413">
        <v>754</v>
      </c>
      <c r="H380" s="273"/>
      <c r="I380" s="399">
        <v>0.51949125683813091</v>
      </c>
      <c r="J380" s="328"/>
      <c r="K380" s="542">
        <v>234763829.76999977</v>
      </c>
      <c r="L380" s="328"/>
      <c r="M380" s="399">
        <v>0.49061442621394336</v>
      </c>
      <c r="N380" s="328"/>
      <c r="P380" s="328"/>
    </row>
    <row r="381" spans="1:17" s="290" customFormat="1" ht="18" x14ac:dyDescent="0.25">
      <c r="A381" s="329" t="s">
        <v>3371</v>
      </c>
      <c r="B381" s="328"/>
      <c r="C381" s="413"/>
      <c r="D381" s="328"/>
      <c r="E381" s="328"/>
      <c r="F381" s="328"/>
      <c r="G381" s="413">
        <v>20</v>
      </c>
      <c r="H381" s="273"/>
      <c r="I381" s="399">
        <v>1.3779608934698432E-2</v>
      </c>
      <c r="J381" s="328"/>
      <c r="K381" s="542">
        <v>7381864.6499999994</v>
      </c>
      <c r="L381" s="328"/>
      <c r="M381" s="399">
        <v>1.5426777170899386E-2</v>
      </c>
      <c r="N381" s="328"/>
      <c r="P381" s="328"/>
    </row>
    <row r="382" spans="1:17" s="290" customFormat="1" ht="18" x14ac:dyDescent="0.25">
      <c r="A382" s="329" t="s">
        <v>3372</v>
      </c>
      <c r="B382" s="328"/>
      <c r="C382" s="413"/>
      <c r="D382" s="328"/>
      <c r="E382" s="328"/>
      <c r="F382" s="328"/>
      <c r="G382" s="413">
        <v>70</v>
      </c>
      <c r="H382" s="273"/>
      <c r="I382" s="399">
        <v>4.8228631271444514E-2</v>
      </c>
      <c r="J382" s="328"/>
      <c r="K382" s="542">
        <v>14918790.979999999</v>
      </c>
      <c r="L382" s="328"/>
      <c r="M382" s="399">
        <v>3.1177605526495754E-2</v>
      </c>
      <c r="N382" s="328"/>
      <c r="P382" s="328"/>
    </row>
    <row r="383" spans="1:17" s="290" customFormat="1" ht="18" x14ac:dyDescent="0.25">
      <c r="A383" s="329" t="s">
        <v>3373</v>
      </c>
      <c r="B383" s="328"/>
      <c r="C383" s="413"/>
      <c r="D383" s="328"/>
      <c r="E383" s="328"/>
      <c r="F383" s="328"/>
      <c r="G383" s="413">
        <v>1</v>
      </c>
      <c r="H383" s="273"/>
      <c r="I383" s="399">
        <v>6.8898044673492169E-4</v>
      </c>
      <c r="J383" s="328"/>
      <c r="K383" s="542">
        <v>170222.63</v>
      </c>
      <c r="L383" s="328"/>
      <c r="M383" s="399">
        <v>3.5573485927494663E-4</v>
      </c>
      <c r="N383" s="328"/>
      <c r="P383" s="328"/>
    </row>
    <row r="384" spans="1:17" s="290" customFormat="1" ht="18.75" thickBot="1" x14ac:dyDescent="0.3">
      <c r="A384" s="397" t="s">
        <v>3298</v>
      </c>
      <c r="B384" s="501"/>
      <c r="C384" s="502"/>
      <c r="D384" s="501"/>
      <c r="E384" s="328"/>
      <c r="F384" s="501"/>
      <c r="G384" s="503">
        <v>145142</v>
      </c>
      <c r="H384" s="417"/>
      <c r="I384" s="505">
        <v>100</v>
      </c>
      <c r="J384" s="501"/>
      <c r="K384" s="506">
        <v>47850983833</v>
      </c>
      <c r="L384" s="501"/>
      <c r="M384" s="505">
        <v>99.999999999790745</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19705</v>
      </c>
      <c r="H389" s="413"/>
      <c r="I389" s="399">
        <v>13.576359702911631</v>
      </c>
      <c r="J389" s="328"/>
      <c r="K389" s="480">
        <v>1184039402.7299976</v>
      </c>
      <c r="L389" s="328"/>
      <c r="M389" s="399">
        <v>2.4744306342003268</v>
      </c>
      <c r="N389" s="328"/>
      <c r="P389" s="328"/>
    </row>
    <row r="390" spans="1:17" s="290" customFormat="1" ht="18" x14ac:dyDescent="0.25">
      <c r="A390" s="329" t="s">
        <v>3377</v>
      </c>
      <c r="B390" s="328"/>
      <c r="C390" s="413"/>
      <c r="D390" s="328"/>
      <c r="E390" s="328"/>
      <c r="F390" s="328"/>
      <c r="G390" s="413">
        <v>34228</v>
      </c>
      <c r="H390" s="413"/>
      <c r="I390" s="399">
        <v>23.582422730842897</v>
      </c>
      <c r="J390" s="328"/>
      <c r="K390" s="480">
        <v>5179661870.9100275</v>
      </c>
      <c r="L390" s="328"/>
      <c r="M390" s="399">
        <v>10.824567137401091</v>
      </c>
      <c r="N390" s="328"/>
      <c r="P390" s="328"/>
    </row>
    <row r="391" spans="1:17" s="290" customFormat="1" ht="18" x14ac:dyDescent="0.25">
      <c r="A391" s="329" t="s">
        <v>3378</v>
      </c>
      <c r="B391" s="328"/>
      <c r="C391" s="413"/>
      <c r="D391" s="328"/>
      <c r="E391" s="328"/>
      <c r="F391" s="328"/>
      <c r="G391" s="413">
        <v>29688</v>
      </c>
      <c r="H391" s="413"/>
      <c r="I391" s="399">
        <v>20.454451502666355</v>
      </c>
      <c r="J391" s="328"/>
      <c r="K391" s="480">
        <v>7369922851.719964</v>
      </c>
      <c r="L391" s="328"/>
      <c r="M391" s="399">
        <v>15.401820947801209</v>
      </c>
      <c r="N391" s="328"/>
      <c r="P391" s="328"/>
    </row>
    <row r="392" spans="1:17" s="290" customFormat="1" ht="18" x14ac:dyDescent="0.25">
      <c r="A392" s="329" t="s">
        <v>3379</v>
      </c>
      <c r="B392" s="328"/>
      <c r="C392" s="413"/>
      <c r="D392" s="328"/>
      <c r="E392" s="328"/>
      <c r="F392" s="328"/>
      <c r="G392" s="413">
        <v>20486</v>
      </c>
      <c r="H392" s="413"/>
      <c r="I392" s="399">
        <v>14.114453431811604</v>
      </c>
      <c r="J392" s="328"/>
      <c r="K392" s="480">
        <v>7124418158.0499687</v>
      </c>
      <c r="L392" s="328"/>
      <c r="M392" s="399">
        <v>14.888760036604886</v>
      </c>
      <c r="N392" s="328"/>
      <c r="P392" s="328"/>
    </row>
    <row r="393" spans="1:17" s="290" customFormat="1" ht="18" x14ac:dyDescent="0.25">
      <c r="A393" s="329" t="s">
        <v>3380</v>
      </c>
      <c r="B393" s="328"/>
      <c r="C393" s="413"/>
      <c r="D393" s="328"/>
      <c r="E393" s="328"/>
      <c r="F393" s="328"/>
      <c r="G393" s="413">
        <v>14022</v>
      </c>
      <c r="H393" s="413"/>
      <c r="I393" s="399">
        <v>9.6608838241170716</v>
      </c>
      <c r="J393" s="328"/>
      <c r="K393" s="480">
        <v>6288314109.9799795</v>
      </c>
      <c r="L393" s="328"/>
      <c r="M393" s="399">
        <v>13.141452079493716</v>
      </c>
      <c r="N393" s="328"/>
      <c r="P393" s="328"/>
    </row>
    <row r="394" spans="1:17" s="290" customFormat="1" ht="18" x14ac:dyDescent="0.25">
      <c r="A394" s="329" t="s">
        <v>3381</v>
      </c>
      <c r="B394" s="328"/>
      <c r="C394" s="413"/>
      <c r="D394" s="328"/>
      <c r="E394" s="328"/>
      <c r="F394" s="328"/>
      <c r="G394" s="413">
        <v>9106</v>
      </c>
      <c r="H394" s="413"/>
      <c r="I394" s="399">
        <v>6.2738559479681957</v>
      </c>
      <c r="J394" s="328"/>
      <c r="K394" s="480">
        <v>4987518834.6699982</v>
      </c>
      <c r="L394" s="328"/>
      <c r="M394" s="399">
        <v>10.423022548661583</v>
      </c>
      <c r="N394" s="328"/>
      <c r="P394" s="328"/>
    </row>
    <row r="395" spans="1:17" s="290" customFormat="1" ht="18" x14ac:dyDescent="0.25">
      <c r="A395" s="329" t="s">
        <v>3382</v>
      </c>
      <c r="B395" s="328"/>
      <c r="C395" s="413"/>
      <c r="D395" s="328"/>
      <c r="E395" s="328"/>
      <c r="F395" s="328"/>
      <c r="G395" s="413">
        <v>5712</v>
      </c>
      <c r="H395" s="413"/>
      <c r="I395" s="399">
        <v>3.9354563117498729</v>
      </c>
      <c r="J395" s="328"/>
      <c r="K395" s="480">
        <v>3698669471.6199894</v>
      </c>
      <c r="L395" s="328"/>
      <c r="M395" s="399">
        <v>7.7295578384100754</v>
      </c>
      <c r="N395" s="328"/>
      <c r="P395" s="328"/>
    </row>
    <row r="396" spans="1:17" s="290" customFormat="1" ht="18" x14ac:dyDescent="0.25">
      <c r="A396" s="329" t="s">
        <v>3383</v>
      </c>
      <c r="B396" s="328"/>
      <c r="C396" s="413"/>
      <c r="D396" s="328"/>
      <c r="E396" s="328"/>
      <c r="F396" s="328"/>
      <c r="G396" s="413">
        <v>3956</v>
      </c>
      <c r="H396" s="413"/>
      <c r="I396" s="399">
        <v>2.72560664728335</v>
      </c>
      <c r="J396" s="328"/>
      <c r="K396" s="480">
        <v>2960430737.339994</v>
      </c>
      <c r="L396" s="328"/>
      <c r="M396" s="399">
        <v>6.18677088787119</v>
      </c>
      <c r="N396" s="328"/>
      <c r="P396" s="328"/>
    </row>
    <row r="397" spans="1:17" s="290" customFormat="1" ht="18" x14ac:dyDescent="0.25">
      <c r="A397" s="329" t="s">
        <v>3384</v>
      </c>
      <c r="B397" s="328"/>
      <c r="C397" s="413"/>
      <c r="D397" s="328"/>
      <c r="E397" s="328"/>
      <c r="F397" s="328"/>
      <c r="G397" s="413">
        <v>2550</v>
      </c>
      <c r="H397" s="413"/>
      <c r="I397" s="399">
        <v>1.7569001391740502</v>
      </c>
      <c r="J397" s="328"/>
      <c r="K397" s="480">
        <v>2161803615.04</v>
      </c>
      <c r="L397" s="328"/>
      <c r="M397" s="399">
        <v>4.517783004388578</v>
      </c>
      <c r="N397" s="328"/>
      <c r="P397" s="328"/>
    </row>
    <row r="398" spans="1:17" s="290" customFormat="1" ht="18" x14ac:dyDescent="0.25">
      <c r="A398" s="329" t="s">
        <v>3385</v>
      </c>
      <c r="B398" s="328"/>
      <c r="C398" s="413"/>
      <c r="D398" s="328"/>
      <c r="E398" s="328"/>
      <c r="F398" s="328"/>
      <c r="G398" s="413">
        <v>1736</v>
      </c>
      <c r="H398" s="413"/>
      <c r="I398" s="399">
        <v>1.196070055531824</v>
      </c>
      <c r="J398" s="328"/>
      <c r="K398" s="480">
        <v>1648632976.669997</v>
      </c>
      <c r="L398" s="328"/>
      <c r="M398" s="399">
        <v>3.445348129985641</v>
      </c>
      <c r="N398" s="328"/>
      <c r="P398" s="328"/>
    </row>
    <row r="399" spans="1:17" s="290" customFormat="1" ht="18" x14ac:dyDescent="0.25">
      <c r="A399" s="329" t="s">
        <v>3386</v>
      </c>
      <c r="B399" s="328"/>
      <c r="C399" s="413"/>
      <c r="D399" s="328"/>
      <c r="E399" s="328"/>
      <c r="F399" s="328"/>
      <c r="G399" s="413">
        <v>3127</v>
      </c>
      <c r="H399" s="413"/>
      <c r="I399" s="399">
        <v>2.1544418569401</v>
      </c>
      <c r="J399" s="328"/>
      <c r="K399" s="480">
        <v>3686722746.04</v>
      </c>
      <c r="L399" s="328"/>
      <c r="M399" s="399">
        <v>7.7045913181360435</v>
      </c>
      <c r="N399" s="328"/>
      <c r="P399" s="328"/>
    </row>
    <row r="400" spans="1:17" s="290" customFormat="1" ht="18" x14ac:dyDescent="0.25">
      <c r="A400" s="329" t="s">
        <v>3387</v>
      </c>
      <c r="B400" s="479"/>
      <c r="C400" s="413"/>
      <c r="D400" s="479"/>
      <c r="E400" s="328"/>
      <c r="F400" s="479"/>
      <c r="G400" s="413">
        <v>587</v>
      </c>
      <c r="H400" s="413"/>
      <c r="I400" s="399">
        <v>0.40443152223339901</v>
      </c>
      <c r="J400" s="479"/>
      <c r="K400" s="480">
        <v>1004177251.6999997</v>
      </c>
      <c r="L400" s="479"/>
      <c r="M400" s="399">
        <v>2.0985508996107161</v>
      </c>
      <c r="N400" s="479"/>
      <c r="P400" s="479"/>
    </row>
    <row r="401" spans="1:17" s="290" customFormat="1" ht="18" x14ac:dyDescent="0.25">
      <c r="A401" s="329" t="s">
        <v>3388</v>
      </c>
      <c r="B401" s="479"/>
      <c r="C401" s="413"/>
      <c r="D401" s="479"/>
      <c r="E401" s="328"/>
      <c r="F401" s="479"/>
      <c r="G401" s="413">
        <v>237</v>
      </c>
      <c r="H401" s="413"/>
      <c r="I401" s="399">
        <v>0.16328836587617646</v>
      </c>
      <c r="J401" s="479"/>
      <c r="K401" s="480">
        <v>550576252.00000048</v>
      </c>
      <c r="L401" s="479"/>
      <c r="M401" s="399">
        <v>1.1506059184101884</v>
      </c>
      <c r="N401" s="479"/>
      <c r="P401" s="479"/>
    </row>
    <row r="402" spans="1:17" s="290" customFormat="1" ht="18" x14ac:dyDescent="0.25">
      <c r="A402" s="329" t="s">
        <v>3389</v>
      </c>
      <c r="B402" s="479"/>
      <c r="C402" s="413"/>
      <c r="D402" s="479"/>
      <c r="E402" s="328"/>
      <c r="F402" s="479"/>
      <c r="G402" s="413">
        <v>2</v>
      </c>
      <c r="H402" s="413"/>
      <c r="I402" s="399">
        <v>1.3779608934698434E-3</v>
      </c>
      <c r="J402" s="479"/>
      <c r="K402" s="480">
        <v>6095554.4299999997</v>
      </c>
      <c r="L402" s="479"/>
      <c r="M402" s="399">
        <v>1.2738618815599472E-2</v>
      </c>
      <c r="N402" s="479"/>
      <c r="P402" s="479"/>
    </row>
    <row r="403" spans="1:17" s="290" customFormat="1" ht="18.75" thickBot="1" x14ac:dyDescent="0.3">
      <c r="A403" s="519"/>
      <c r="B403" s="479"/>
      <c r="C403" s="502"/>
      <c r="D403" s="479"/>
      <c r="E403" s="328"/>
      <c r="F403" s="479"/>
      <c r="G403" s="503">
        <v>145142</v>
      </c>
      <c r="H403" s="417"/>
      <c r="I403" s="505">
        <v>99.999999999999986</v>
      </c>
      <c r="J403" s="479"/>
      <c r="K403" s="506">
        <v>47850983833</v>
      </c>
      <c r="L403" s="479"/>
      <c r="M403" s="505">
        <v>99.999999999790845</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30779</v>
      </c>
      <c r="H408" s="480"/>
      <c r="I408" s="399">
        <v>21.206129170054151</v>
      </c>
      <c r="J408" s="328"/>
      <c r="K408" s="480">
        <v>8156324304.3200216</v>
      </c>
      <c r="L408" s="328"/>
      <c r="M408" s="399">
        <v>17.045259367676962</v>
      </c>
      <c r="N408" s="328"/>
      <c r="P408" s="328"/>
    </row>
    <row r="409" spans="1:17" s="290" customFormat="1" ht="18" x14ac:dyDescent="0.25">
      <c r="A409" s="329" t="s">
        <v>3393</v>
      </c>
      <c r="B409" s="328"/>
      <c r="C409" s="413"/>
      <c r="D409" s="328"/>
      <c r="E409" s="328"/>
      <c r="F409" s="328"/>
      <c r="G409" s="413">
        <v>6698</v>
      </c>
      <c r="H409" s="482"/>
      <c r="I409" s="399">
        <v>4.6147910322305048</v>
      </c>
      <c r="J409" s="328"/>
      <c r="K409" s="542">
        <v>2174548177.1099973</v>
      </c>
      <c r="L409" s="328"/>
      <c r="M409" s="399">
        <v>4.5444168602659731</v>
      </c>
      <c r="N409" s="328"/>
      <c r="P409" s="328"/>
    </row>
    <row r="410" spans="1:17" s="290" customFormat="1" ht="18" x14ac:dyDescent="0.25">
      <c r="A410" s="329" t="s">
        <v>3394</v>
      </c>
      <c r="B410" s="328"/>
      <c r="C410" s="413"/>
      <c r="D410" s="328"/>
      <c r="E410" s="328"/>
      <c r="F410" s="328"/>
      <c r="G410" s="413">
        <v>95085</v>
      </c>
      <c r="H410" s="482"/>
      <c r="I410" s="399">
        <v>65.511705777790027</v>
      </c>
      <c r="J410" s="328"/>
      <c r="K410" s="542">
        <v>33082784718.480042</v>
      </c>
      <c r="L410" s="328"/>
      <c r="M410" s="399">
        <v>69.137104545099859</v>
      </c>
      <c r="N410" s="328"/>
      <c r="P410" s="328"/>
    </row>
    <row r="411" spans="1:17" s="290" customFormat="1" ht="18" x14ac:dyDescent="0.25">
      <c r="A411" s="329" t="s">
        <v>3395</v>
      </c>
      <c r="B411" s="328"/>
      <c r="C411" s="413"/>
      <c r="D411" s="328"/>
      <c r="E411" s="328"/>
      <c r="F411" s="328"/>
      <c r="G411" s="413">
        <v>12580</v>
      </c>
      <c r="H411" s="482"/>
      <c r="I411" s="399">
        <v>8.6673740199253135</v>
      </c>
      <c r="J411" s="328"/>
      <c r="K411" s="542">
        <v>4437326632.9900036</v>
      </c>
      <c r="L411" s="328"/>
      <c r="M411" s="399">
        <v>9.2732192267483562</v>
      </c>
      <c r="N411" s="328"/>
      <c r="P411" s="328"/>
      <c r="Q411" s="548"/>
    </row>
    <row r="412" spans="1:17" s="290" customFormat="1" ht="18.75" thickBot="1" x14ac:dyDescent="0.3">
      <c r="A412" s="397" t="s">
        <v>3298</v>
      </c>
      <c r="B412" s="501"/>
      <c r="C412" s="502"/>
      <c r="D412" s="501"/>
      <c r="E412" s="328"/>
      <c r="F412" s="501"/>
      <c r="G412" s="503">
        <v>145142</v>
      </c>
      <c r="H412" s="504"/>
      <c r="I412" s="505">
        <v>100</v>
      </c>
      <c r="J412" s="501"/>
      <c r="K412" s="503">
        <v>47850983833</v>
      </c>
      <c r="L412" s="501"/>
      <c r="M412" s="505">
        <v>99.999999999791143</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599" t="s">
        <v>3396</v>
      </c>
      <c r="B414" s="599"/>
      <c r="C414" s="599"/>
      <c r="D414" s="599"/>
      <c r="E414" s="599"/>
      <c r="F414" s="599"/>
      <c r="G414" s="599"/>
      <c r="H414" s="599"/>
      <c r="I414" s="599"/>
      <c r="J414" s="599"/>
      <c r="K414" s="599"/>
      <c r="L414" s="599"/>
      <c r="M414" s="599"/>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593" t="s">
        <v>3292</v>
      </c>
      <c r="F418" s="593"/>
      <c r="G418" s="593"/>
      <c r="H418" s="593"/>
      <c r="I418" s="593"/>
      <c r="J418" s="593"/>
      <c r="K418" s="593"/>
      <c r="L418" s="593"/>
      <c r="M418" s="593"/>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142355576.39000005</v>
      </c>
      <c r="F422" s="552"/>
      <c r="G422" s="552">
        <v>237212.72999999998</v>
      </c>
      <c r="H422" s="552"/>
      <c r="I422" s="552">
        <v>353409.65</v>
      </c>
      <c r="J422" s="552"/>
      <c r="K422" s="552">
        <v>544237.83000000007</v>
      </c>
      <c r="L422" s="552"/>
      <c r="M422" s="481">
        <v>143490436.60000005</v>
      </c>
      <c r="N422" s="552"/>
      <c r="P422" s="552"/>
    </row>
    <row r="423" spans="1:16" ht="18" x14ac:dyDescent="0.25">
      <c r="A423" s="256"/>
      <c r="B423" s="553"/>
      <c r="C423" s="260" t="s">
        <v>3404</v>
      </c>
      <c r="D423" s="553"/>
      <c r="E423" s="552">
        <v>121847892.53999998</v>
      </c>
      <c r="F423" s="553"/>
      <c r="G423" s="552">
        <v>892029.21</v>
      </c>
      <c r="H423" s="552"/>
      <c r="I423" s="552">
        <v>0</v>
      </c>
      <c r="J423" s="553"/>
      <c r="K423" s="552">
        <v>649597.94999999995</v>
      </c>
      <c r="L423" s="553"/>
      <c r="M423" s="481">
        <v>123389519.69999997</v>
      </c>
      <c r="N423" s="553"/>
      <c r="P423" s="553"/>
    </row>
    <row r="424" spans="1:16" ht="18" x14ac:dyDescent="0.25">
      <c r="A424" s="256"/>
      <c r="B424" s="553"/>
      <c r="C424" s="260" t="s">
        <v>3405</v>
      </c>
      <c r="D424" s="553"/>
      <c r="E424" s="552">
        <v>184056051.00999996</v>
      </c>
      <c r="F424" s="553"/>
      <c r="G424" s="552">
        <v>259641.66</v>
      </c>
      <c r="H424" s="552"/>
      <c r="I424" s="552">
        <v>0</v>
      </c>
      <c r="J424" s="553"/>
      <c r="K424" s="552">
        <v>1447769.6800000002</v>
      </c>
      <c r="L424" s="553"/>
      <c r="M424" s="481">
        <v>185763462.34999996</v>
      </c>
      <c r="N424" s="553"/>
      <c r="P424" s="553"/>
    </row>
    <row r="425" spans="1:16" ht="18" x14ac:dyDescent="0.25">
      <c r="A425" s="256"/>
      <c r="B425" s="553"/>
      <c r="C425" s="260" t="s">
        <v>3406</v>
      </c>
      <c r="D425" s="553"/>
      <c r="E425" s="552">
        <v>249993863.50999996</v>
      </c>
      <c r="F425" s="553"/>
      <c r="G425" s="552">
        <v>132167.43</v>
      </c>
      <c r="H425" s="552"/>
      <c r="I425" s="552">
        <v>0</v>
      </c>
      <c r="J425" s="553"/>
      <c r="K425" s="552">
        <v>963973.7699999999</v>
      </c>
      <c r="L425" s="553"/>
      <c r="M425" s="481">
        <v>251090004.70999998</v>
      </c>
      <c r="N425" s="553"/>
      <c r="P425" s="553"/>
    </row>
    <row r="426" spans="1:16" ht="18" x14ac:dyDescent="0.25">
      <c r="A426" s="256"/>
      <c r="B426" s="553"/>
      <c r="C426" s="260" t="s">
        <v>3407</v>
      </c>
      <c r="D426" s="553"/>
      <c r="E426" s="552">
        <v>302093061.65000021</v>
      </c>
      <c r="F426" s="553"/>
      <c r="G426" s="552">
        <v>209061.29</v>
      </c>
      <c r="H426" s="552"/>
      <c r="I426" s="552">
        <v>0</v>
      </c>
      <c r="J426" s="553"/>
      <c r="K426" s="552">
        <v>498464.22000000003</v>
      </c>
      <c r="L426" s="553"/>
      <c r="M426" s="481">
        <v>302800587.16000026</v>
      </c>
      <c r="N426" s="553"/>
      <c r="P426" s="553"/>
    </row>
    <row r="427" spans="1:16" ht="18" x14ac:dyDescent="0.25">
      <c r="A427" s="256"/>
      <c r="B427" s="553"/>
      <c r="C427" s="260" t="s">
        <v>3408</v>
      </c>
      <c r="D427" s="553"/>
      <c r="E427" s="552">
        <v>403982261.07999998</v>
      </c>
      <c r="F427" s="553"/>
      <c r="G427" s="552">
        <v>344095.16</v>
      </c>
      <c r="H427" s="552"/>
      <c r="I427" s="552">
        <v>0</v>
      </c>
      <c r="J427" s="553"/>
      <c r="K427" s="552">
        <v>1886364.01</v>
      </c>
      <c r="L427" s="553"/>
      <c r="M427" s="481">
        <v>406212720.25</v>
      </c>
      <c r="N427" s="553"/>
      <c r="P427" s="553"/>
    </row>
    <row r="428" spans="1:16" ht="18" x14ac:dyDescent="0.25">
      <c r="A428" s="256"/>
      <c r="B428" s="553"/>
      <c r="C428" s="260" t="s">
        <v>3409</v>
      </c>
      <c r="D428" s="553"/>
      <c r="E428" s="552">
        <v>592129311.55999994</v>
      </c>
      <c r="F428" s="553"/>
      <c r="G428" s="552">
        <v>815092.65</v>
      </c>
      <c r="H428" s="552"/>
      <c r="I428" s="552">
        <v>501934.63999999996</v>
      </c>
      <c r="J428" s="553"/>
      <c r="K428" s="552">
        <v>738055.27</v>
      </c>
      <c r="L428" s="553"/>
      <c r="M428" s="481">
        <v>594184394.11999989</v>
      </c>
      <c r="N428" s="553"/>
      <c r="P428" s="553"/>
    </row>
    <row r="429" spans="1:16" ht="18" x14ac:dyDescent="0.25">
      <c r="A429" s="256"/>
      <c r="B429" s="553"/>
      <c r="C429" s="260" t="s">
        <v>3410</v>
      </c>
      <c r="D429" s="553"/>
      <c r="E429" s="552">
        <v>458933428.88999939</v>
      </c>
      <c r="F429" s="553"/>
      <c r="G429" s="552">
        <v>2167057.1800000002</v>
      </c>
      <c r="H429" s="552"/>
      <c r="I429" s="552">
        <v>518974.75</v>
      </c>
      <c r="J429" s="553"/>
      <c r="K429" s="552">
        <v>859512.16999999993</v>
      </c>
      <c r="L429" s="553"/>
      <c r="M429" s="481">
        <v>462478972.98999941</v>
      </c>
      <c r="N429" s="553"/>
      <c r="P429" s="553"/>
    </row>
    <row r="430" spans="1:16" ht="18" x14ac:dyDescent="0.25">
      <c r="A430" s="256"/>
      <c r="B430" s="553"/>
      <c r="C430" s="260" t="s">
        <v>3411</v>
      </c>
      <c r="D430" s="553"/>
      <c r="E430" s="552">
        <v>456632886.11000025</v>
      </c>
      <c r="F430" s="553"/>
      <c r="G430" s="552">
        <v>1400853.73</v>
      </c>
      <c r="H430" s="552"/>
      <c r="I430" s="552">
        <v>0</v>
      </c>
      <c r="J430" s="553"/>
      <c r="K430" s="552">
        <v>115400.34</v>
      </c>
      <c r="L430" s="553"/>
      <c r="M430" s="481">
        <v>458149140.18000025</v>
      </c>
      <c r="N430" s="553"/>
      <c r="P430" s="553"/>
    </row>
    <row r="431" spans="1:16" ht="18" x14ac:dyDescent="0.25">
      <c r="A431" s="256"/>
      <c r="B431" s="553"/>
      <c r="C431" s="260" t="s">
        <v>3412</v>
      </c>
      <c r="D431" s="553"/>
      <c r="E431" s="552">
        <v>412674372.38000089</v>
      </c>
      <c r="F431" s="553"/>
      <c r="G431" s="552">
        <v>1107782.79</v>
      </c>
      <c r="H431" s="552"/>
      <c r="I431" s="552">
        <v>0</v>
      </c>
      <c r="J431" s="553"/>
      <c r="K431" s="552">
        <v>0</v>
      </c>
      <c r="L431" s="553"/>
      <c r="M431" s="481">
        <v>413782155.17000091</v>
      </c>
      <c r="N431" s="553"/>
      <c r="P431" s="553"/>
    </row>
    <row r="432" spans="1:16" ht="18" x14ac:dyDescent="0.25">
      <c r="A432" s="256"/>
      <c r="B432" s="553"/>
      <c r="C432" s="260" t="s">
        <v>3413</v>
      </c>
      <c r="D432" s="553"/>
      <c r="E432" s="552">
        <v>370558145.62999988</v>
      </c>
      <c r="F432" s="553"/>
      <c r="G432" s="552">
        <v>0</v>
      </c>
      <c r="H432" s="552"/>
      <c r="I432" s="552">
        <v>0</v>
      </c>
      <c r="J432" s="553"/>
      <c r="K432" s="552">
        <v>0</v>
      </c>
      <c r="L432" s="553"/>
      <c r="M432" s="481">
        <v>370558145.62999988</v>
      </c>
      <c r="N432" s="553"/>
      <c r="P432" s="553"/>
    </row>
    <row r="433" spans="1:16" ht="18" x14ac:dyDescent="0.25">
      <c r="A433" s="256"/>
      <c r="B433" s="553"/>
      <c r="C433" s="260" t="s">
        <v>3414</v>
      </c>
      <c r="D433" s="553"/>
      <c r="E433" s="552">
        <v>298653873.20000023</v>
      </c>
      <c r="F433" s="553"/>
      <c r="G433" s="552">
        <v>549990.06000000006</v>
      </c>
      <c r="H433" s="552"/>
      <c r="I433" s="552">
        <v>134297.18</v>
      </c>
      <c r="J433" s="553"/>
      <c r="K433" s="552">
        <v>0</v>
      </c>
      <c r="L433" s="553"/>
      <c r="M433" s="481">
        <v>299338160.44000024</v>
      </c>
      <c r="N433" s="553"/>
      <c r="P433" s="553"/>
    </row>
    <row r="434" spans="1:16" ht="18" x14ac:dyDescent="0.25">
      <c r="A434" s="256"/>
      <c r="B434" s="553"/>
      <c r="C434" s="260" t="s">
        <v>3415</v>
      </c>
      <c r="D434" s="553"/>
      <c r="E434" s="552">
        <v>25180390.27</v>
      </c>
      <c r="F434" s="553"/>
      <c r="G434" s="552">
        <v>0</v>
      </c>
      <c r="H434" s="552"/>
      <c r="I434" s="552">
        <v>0</v>
      </c>
      <c r="J434" s="553"/>
      <c r="K434" s="552">
        <v>277573.64</v>
      </c>
      <c r="L434" s="553"/>
      <c r="M434" s="481">
        <v>25457963.91</v>
      </c>
      <c r="N434" s="553"/>
      <c r="P434" s="553"/>
    </row>
    <row r="435" spans="1:16" ht="18" outlineLevel="1" x14ac:dyDescent="0.25">
      <c r="A435" s="256"/>
      <c r="B435" s="553"/>
      <c r="C435" s="260" t="s">
        <v>3361</v>
      </c>
      <c r="D435" s="553"/>
      <c r="E435" s="552">
        <v>2469373.7999999998</v>
      </c>
      <c r="F435" s="553"/>
      <c r="G435" s="552">
        <v>0</v>
      </c>
      <c r="H435" s="552"/>
      <c r="I435" s="552">
        <v>0</v>
      </c>
      <c r="J435" s="553"/>
      <c r="K435" s="552">
        <v>0</v>
      </c>
      <c r="L435" s="553"/>
      <c r="M435" s="481">
        <v>2469373.7999999998</v>
      </c>
      <c r="N435" s="553"/>
      <c r="P435" s="553"/>
    </row>
    <row r="436" spans="1:16" s="290" customFormat="1" ht="18.75" thickBot="1" x14ac:dyDescent="0.3">
      <c r="A436" s="329"/>
      <c r="B436" s="328"/>
      <c r="C436" s="273"/>
      <c r="D436" s="328"/>
      <c r="E436" s="503">
        <v>4021560488.0200005</v>
      </c>
      <c r="F436" s="328"/>
      <c r="G436" s="503">
        <v>8114983.8900000006</v>
      </c>
      <c r="H436" s="273"/>
      <c r="I436" s="503">
        <v>1508616.22</v>
      </c>
      <c r="J436" s="328"/>
      <c r="K436" s="503">
        <v>7980948.8799999999</v>
      </c>
      <c r="L436" s="328"/>
      <c r="M436" s="503">
        <v>4039165037.0100007</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593" t="s">
        <v>3292</v>
      </c>
      <c r="F438" s="593"/>
      <c r="G438" s="593"/>
      <c r="H438" s="593"/>
      <c r="I438" s="593"/>
      <c r="J438" s="593"/>
      <c r="K438" s="593"/>
      <c r="L438" s="593"/>
      <c r="M438" s="593"/>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702896884.52999878</v>
      </c>
      <c r="F442" s="556"/>
      <c r="G442" s="552">
        <v>389897.95</v>
      </c>
      <c r="H442" s="556"/>
      <c r="I442" s="552">
        <v>163302.75</v>
      </c>
      <c r="J442" s="552"/>
      <c r="K442" s="552">
        <v>511341.42</v>
      </c>
      <c r="L442" s="556"/>
      <c r="M442" s="556">
        <v>703961426.64999878</v>
      </c>
      <c r="N442" s="556"/>
      <c r="P442" s="556"/>
    </row>
    <row r="443" spans="1:16" ht="18" x14ac:dyDescent="0.25">
      <c r="A443" s="256"/>
      <c r="B443" s="556"/>
      <c r="C443" s="260" t="s">
        <v>3404</v>
      </c>
      <c r="D443" s="556"/>
      <c r="E443" s="556">
        <v>617931119.91000032</v>
      </c>
      <c r="F443" s="556"/>
      <c r="G443" s="552">
        <v>1834231.42</v>
      </c>
      <c r="H443" s="556"/>
      <c r="I443" s="552">
        <v>2236952.39</v>
      </c>
      <c r="J443" s="552"/>
      <c r="K443" s="552">
        <v>5395283.9899999993</v>
      </c>
      <c r="L443" s="556"/>
      <c r="M443" s="557">
        <v>627397587.71000028</v>
      </c>
      <c r="N443" s="556"/>
      <c r="P443" s="556"/>
    </row>
    <row r="444" spans="1:16" ht="18" x14ac:dyDescent="0.25">
      <c r="A444" s="256"/>
      <c r="B444" s="556"/>
      <c r="C444" s="260" t="s">
        <v>3405</v>
      </c>
      <c r="D444" s="556"/>
      <c r="E444" s="556">
        <v>589323059.31000078</v>
      </c>
      <c r="F444" s="556"/>
      <c r="G444" s="552">
        <v>517194.4</v>
      </c>
      <c r="H444" s="556"/>
      <c r="I444" s="552">
        <v>288063.95</v>
      </c>
      <c r="J444" s="552"/>
      <c r="K444" s="552">
        <v>424832.79</v>
      </c>
      <c r="L444" s="556"/>
      <c r="M444" s="557">
        <v>590553150.45000076</v>
      </c>
      <c r="N444" s="556"/>
      <c r="P444" s="556"/>
    </row>
    <row r="445" spans="1:16" ht="18" x14ac:dyDescent="0.25">
      <c r="A445" s="256"/>
      <c r="B445" s="556"/>
      <c r="C445" s="260" t="s">
        <v>3406</v>
      </c>
      <c r="D445" s="556"/>
      <c r="E445" s="556">
        <v>624443742.69999909</v>
      </c>
      <c r="F445" s="556"/>
      <c r="G445" s="552">
        <v>1514312.27</v>
      </c>
      <c r="H445" s="556"/>
      <c r="I445" s="552">
        <v>817970.74000000011</v>
      </c>
      <c r="J445" s="552"/>
      <c r="K445" s="552">
        <v>2028330.3199999998</v>
      </c>
      <c r="L445" s="556"/>
      <c r="M445" s="557">
        <v>628804356.02999914</v>
      </c>
      <c r="N445" s="556"/>
      <c r="P445" s="556"/>
    </row>
    <row r="446" spans="1:16" ht="18" x14ac:dyDescent="0.25">
      <c r="A446" s="256"/>
      <c r="B446" s="556"/>
      <c r="C446" s="260" t="s">
        <v>3407</v>
      </c>
      <c r="D446" s="556"/>
      <c r="E446" s="556">
        <v>700759646.71999967</v>
      </c>
      <c r="F446" s="556"/>
      <c r="G446" s="552">
        <v>2439472.65</v>
      </c>
      <c r="H446" s="556"/>
      <c r="I446" s="552">
        <v>0</v>
      </c>
      <c r="J446" s="552"/>
      <c r="K446" s="552">
        <v>374275.07</v>
      </c>
      <c r="L446" s="556"/>
      <c r="M446" s="557">
        <v>703573394.4399997</v>
      </c>
      <c r="N446" s="556"/>
      <c r="P446" s="556"/>
    </row>
    <row r="447" spans="1:16" ht="18" x14ac:dyDescent="0.25">
      <c r="A447" s="256"/>
      <c r="B447" s="556"/>
      <c r="C447" s="260" t="s">
        <v>3408</v>
      </c>
      <c r="D447" s="556"/>
      <c r="E447" s="556">
        <v>835834194.30999899</v>
      </c>
      <c r="F447" s="556"/>
      <c r="G447" s="552">
        <v>554252.4</v>
      </c>
      <c r="H447" s="556"/>
      <c r="I447" s="552">
        <v>2016270.04</v>
      </c>
      <c r="J447" s="552"/>
      <c r="K447" s="552">
        <v>1065449.5899999999</v>
      </c>
      <c r="L447" s="556"/>
      <c r="M447" s="557">
        <v>839470166.33999896</v>
      </c>
      <c r="N447" s="556"/>
      <c r="P447" s="556"/>
    </row>
    <row r="448" spans="1:16" ht="18" x14ac:dyDescent="0.25">
      <c r="A448" s="256"/>
      <c r="B448" s="556"/>
      <c r="C448" s="260" t="s">
        <v>3409</v>
      </c>
      <c r="D448" s="556"/>
      <c r="E448" s="556">
        <v>1006285499.6099995</v>
      </c>
      <c r="F448" s="556"/>
      <c r="G448" s="552">
        <v>191306.2</v>
      </c>
      <c r="H448" s="556"/>
      <c r="I448" s="552">
        <v>0</v>
      </c>
      <c r="J448" s="552"/>
      <c r="K448" s="552">
        <v>175535.94</v>
      </c>
      <c r="L448" s="556"/>
      <c r="M448" s="557">
        <v>1006652341.7499996</v>
      </c>
      <c r="N448" s="556"/>
      <c r="P448" s="556"/>
    </row>
    <row r="449" spans="1:16" ht="18" x14ac:dyDescent="0.25">
      <c r="A449" s="256"/>
      <c r="B449" s="556"/>
      <c r="C449" s="260" t="s">
        <v>3410</v>
      </c>
      <c r="D449" s="556"/>
      <c r="E449" s="556">
        <v>1141240883.140002</v>
      </c>
      <c r="F449" s="556"/>
      <c r="G449" s="552">
        <v>340324.6</v>
      </c>
      <c r="H449" s="556"/>
      <c r="I449" s="552">
        <v>0</v>
      </c>
      <c r="J449" s="552"/>
      <c r="K449" s="552">
        <v>1764968.67</v>
      </c>
      <c r="L449" s="556"/>
      <c r="M449" s="557">
        <v>1143346176.410002</v>
      </c>
      <c r="N449" s="556"/>
      <c r="P449" s="556"/>
    </row>
    <row r="450" spans="1:16" ht="18" x14ac:dyDescent="0.25">
      <c r="A450" s="256"/>
      <c r="B450" s="556"/>
      <c r="C450" s="260" t="s">
        <v>3411</v>
      </c>
      <c r="D450" s="556"/>
      <c r="E450" s="556">
        <v>984137056.17000115</v>
      </c>
      <c r="F450" s="556"/>
      <c r="G450" s="552">
        <v>1776228.5</v>
      </c>
      <c r="H450" s="556"/>
      <c r="I450" s="552">
        <v>2045831.76</v>
      </c>
      <c r="J450" s="552"/>
      <c r="K450" s="552">
        <v>878376.5</v>
      </c>
      <c r="L450" s="556"/>
      <c r="M450" s="557">
        <v>988837492.93000114</v>
      </c>
      <c r="N450" s="556"/>
      <c r="P450" s="556"/>
    </row>
    <row r="451" spans="1:16" ht="18" x14ac:dyDescent="0.25">
      <c r="A451" s="256"/>
      <c r="B451" s="556"/>
      <c r="C451" s="260" t="s">
        <v>3412</v>
      </c>
      <c r="D451" s="556"/>
      <c r="E451" s="556">
        <v>780534116.80000103</v>
      </c>
      <c r="F451" s="556"/>
      <c r="G451" s="552">
        <v>686764.7</v>
      </c>
      <c r="H451" s="556"/>
      <c r="I451" s="552">
        <v>0</v>
      </c>
      <c r="J451" s="552"/>
      <c r="K451" s="552">
        <v>2010065.2999999998</v>
      </c>
      <c r="L451" s="556"/>
      <c r="M451" s="557">
        <v>783230946.80000103</v>
      </c>
      <c r="N451" s="556"/>
      <c r="P451" s="556"/>
    </row>
    <row r="452" spans="1:16" ht="18" x14ac:dyDescent="0.25">
      <c r="A452" s="256"/>
      <c r="B452" s="556"/>
      <c r="C452" s="260" t="s">
        <v>3413</v>
      </c>
      <c r="D452" s="556"/>
      <c r="E452" s="556">
        <v>746565677.06000066</v>
      </c>
      <c r="F452" s="556"/>
      <c r="G452" s="552">
        <v>5936940.0100000007</v>
      </c>
      <c r="H452" s="556"/>
      <c r="I452" s="552">
        <v>2979860.16</v>
      </c>
      <c r="J452" s="552"/>
      <c r="K452" s="552">
        <v>0</v>
      </c>
      <c r="L452" s="556"/>
      <c r="M452" s="557">
        <v>755482477.23000062</v>
      </c>
      <c r="N452" s="556"/>
      <c r="P452" s="556"/>
    </row>
    <row r="453" spans="1:16" ht="18" x14ac:dyDescent="0.25">
      <c r="A453" s="256"/>
      <c r="B453" s="556"/>
      <c r="C453" s="260" t="s">
        <v>3414</v>
      </c>
      <c r="D453" s="556"/>
      <c r="E453" s="556">
        <v>936487141.15999818</v>
      </c>
      <c r="F453" s="556"/>
      <c r="G453" s="552">
        <v>3283973.41</v>
      </c>
      <c r="H453" s="556"/>
      <c r="I453" s="552">
        <v>0</v>
      </c>
      <c r="J453" s="552"/>
      <c r="K453" s="552">
        <v>0</v>
      </c>
      <c r="L453" s="556"/>
      <c r="M453" s="557">
        <v>939771114.56999815</v>
      </c>
      <c r="N453" s="556"/>
      <c r="P453" s="556"/>
    </row>
    <row r="454" spans="1:16" ht="18" x14ac:dyDescent="0.25">
      <c r="A454" s="256"/>
      <c r="B454" s="556"/>
      <c r="C454" s="260" t="s">
        <v>3415</v>
      </c>
      <c r="D454" s="556"/>
      <c r="E454" s="556">
        <v>406770538.13000017</v>
      </c>
      <c r="F454" s="556"/>
      <c r="G454" s="552">
        <v>477821.93</v>
      </c>
      <c r="H454" s="556"/>
      <c r="I454" s="552">
        <v>1032387.54</v>
      </c>
      <c r="J454" s="552"/>
      <c r="K454" s="552">
        <v>1049218.68</v>
      </c>
      <c r="L454" s="556"/>
      <c r="M454" s="557">
        <v>409329966.28000021</v>
      </c>
      <c r="N454" s="556"/>
      <c r="P454" s="556"/>
    </row>
    <row r="455" spans="1:16" ht="18" x14ac:dyDescent="0.25">
      <c r="A455" s="256"/>
      <c r="B455" s="556"/>
      <c r="C455" s="260" t="s">
        <v>3361</v>
      </c>
      <c r="D455" s="556"/>
      <c r="E455" s="556">
        <v>55692678.539999999</v>
      </c>
      <c r="F455" s="556"/>
      <c r="G455" s="552">
        <v>0</v>
      </c>
      <c r="H455" s="556"/>
      <c r="I455" s="552">
        <v>0</v>
      </c>
      <c r="J455" s="553"/>
      <c r="K455" s="552">
        <v>0</v>
      </c>
      <c r="L455" s="556"/>
      <c r="M455" s="557">
        <v>55692678.539999999</v>
      </c>
      <c r="N455" s="556"/>
      <c r="P455" s="556"/>
    </row>
    <row r="456" spans="1:16" s="290" customFormat="1" ht="18.75" thickBot="1" x14ac:dyDescent="0.3">
      <c r="A456" s="329"/>
      <c r="B456" s="413"/>
      <c r="C456" s="273"/>
      <c r="D456" s="413"/>
      <c r="E456" s="503">
        <v>10128902238.090002</v>
      </c>
      <c r="F456" s="413"/>
      <c r="G456" s="503">
        <v>19942720.440000001</v>
      </c>
      <c r="H456" s="413"/>
      <c r="I456" s="503">
        <v>11580639.330000002</v>
      </c>
      <c r="J456" s="413"/>
      <c r="K456" s="503">
        <v>15677678.27</v>
      </c>
      <c r="L456" s="413"/>
      <c r="M456" s="503">
        <v>10176103276.130003</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593" t="s">
        <v>3292</v>
      </c>
      <c r="F458" s="593"/>
      <c r="G458" s="593"/>
      <c r="H458" s="593"/>
      <c r="I458" s="593"/>
      <c r="J458" s="593"/>
      <c r="K458" s="593"/>
      <c r="L458" s="593"/>
      <c r="M458" s="593"/>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10725262.140000002</v>
      </c>
      <c r="F462" s="556"/>
      <c r="G462" s="552">
        <v>38703.599999999999</v>
      </c>
      <c r="H462" s="556"/>
      <c r="I462" s="552">
        <v>0</v>
      </c>
      <c r="J462" s="552"/>
      <c r="K462" s="552">
        <v>477758.51</v>
      </c>
      <c r="L462" s="556"/>
      <c r="M462" s="556">
        <v>11241724.250000002</v>
      </c>
      <c r="N462" s="556"/>
      <c r="P462" s="556"/>
    </row>
    <row r="463" spans="1:16" ht="18" x14ac:dyDescent="0.25">
      <c r="A463" s="256"/>
      <c r="B463" s="556"/>
      <c r="C463" s="260" t="s">
        <v>3404</v>
      </c>
      <c r="D463" s="556"/>
      <c r="E463" s="558">
        <v>9340854.5100000035</v>
      </c>
      <c r="F463" s="556"/>
      <c r="G463" s="552">
        <v>0</v>
      </c>
      <c r="H463" s="556"/>
      <c r="I463" s="552">
        <v>0</v>
      </c>
      <c r="J463" s="552"/>
      <c r="K463" s="552">
        <v>0</v>
      </c>
      <c r="L463" s="556"/>
      <c r="M463" s="556">
        <v>9340854.5100000035</v>
      </c>
      <c r="N463" s="556"/>
      <c r="P463" s="556"/>
    </row>
    <row r="464" spans="1:16" ht="18" x14ac:dyDescent="0.25">
      <c r="A464" s="256"/>
      <c r="B464" s="556"/>
      <c r="C464" s="260" t="s">
        <v>3405</v>
      </c>
      <c r="D464" s="556"/>
      <c r="E464" s="558">
        <v>12381416.039999997</v>
      </c>
      <c r="F464" s="556"/>
      <c r="G464" s="552">
        <v>0</v>
      </c>
      <c r="H464" s="556"/>
      <c r="I464" s="552">
        <v>0</v>
      </c>
      <c r="J464" s="552"/>
      <c r="K464" s="552">
        <v>0</v>
      </c>
      <c r="L464" s="556"/>
      <c r="M464" s="556">
        <v>12381416.039999997</v>
      </c>
      <c r="N464" s="556"/>
      <c r="P464" s="556"/>
    </row>
    <row r="465" spans="1:16" ht="18" x14ac:dyDescent="0.25">
      <c r="A465" s="256"/>
      <c r="B465" s="556"/>
      <c r="C465" s="260" t="s">
        <v>3406</v>
      </c>
      <c r="D465" s="556"/>
      <c r="E465" s="558">
        <v>16826736.050000001</v>
      </c>
      <c r="F465" s="556"/>
      <c r="G465" s="552">
        <v>0</v>
      </c>
      <c r="H465" s="556"/>
      <c r="I465" s="552">
        <v>0</v>
      </c>
      <c r="J465" s="552"/>
      <c r="K465" s="552">
        <v>0</v>
      </c>
      <c r="L465" s="556"/>
      <c r="M465" s="556">
        <v>16826736.050000001</v>
      </c>
      <c r="N465" s="556"/>
      <c r="P465" s="556"/>
    </row>
    <row r="466" spans="1:16" ht="18" x14ac:dyDescent="0.25">
      <c r="A466" s="256"/>
      <c r="B466" s="556"/>
      <c r="C466" s="260" t="s">
        <v>3407</v>
      </c>
      <c r="D466" s="556"/>
      <c r="E466" s="558">
        <v>26231063.799999993</v>
      </c>
      <c r="F466" s="556"/>
      <c r="G466" s="552">
        <v>0</v>
      </c>
      <c r="H466" s="556"/>
      <c r="I466" s="552">
        <v>0</v>
      </c>
      <c r="J466" s="552"/>
      <c r="K466" s="552">
        <v>141334.07</v>
      </c>
      <c r="L466" s="556"/>
      <c r="M466" s="556">
        <v>26372397.869999994</v>
      </c>
      <c r="N466" s="556"/>
      <c r="P466" s="556"/>
    </row>
    <row r="467" spans="1:16" ht="18" x14ac:dyDescent="0.25">
      <c r="A467" s="256"/>
      <c r="B467" s="556"/>
      <c r="C467" s="260" t="s">
        <v>3408</v>
      </c>
      <c r="D467" s="556"/>
      <c r="E467" s="558">
        <v>29396435.879999999</v>
      </c>
      <c r="F467" s="556"/>
      <c r="G467" s="552">
        <v>0</v>
      </c>
      <c r="H467" s="556"/>
      <c r="I467" s="552">
        <v>0</v>
      </c>
      <c r="J467" s="552"/>
      <c r="K467" s="552">
        <v>0</v>
      </c>
      <c r="L467" s="556"/>
      <c r="M467" s="556">
        <v>29396435.879999999</v>
      </c>
      <c r="N467" s="556"/>
      <c r="P467" s="556"/>
    </row>
    <row r="468" spans="1:16" ht="18" x14ac:dyDescent="0.25">
      <c r="A468" s="256"/>
      <c r="B468" s="556"/>
      <c r="C468" s="260" t="s">
        <v>3409</v>
      </c>
      <c r="D468" s="556"/>
      <c r="E468" s="558">
        <v>39325098.919999994</v>
      </c>
      <c r="F468" s="556"/>
      <c r="G468" s="552">
        <v>199682.68</v>
      </c>
      <c r="H468" s="556"/>
      <c r="I468" s="552">
        <v>0</v>
      </c>
      <c r="J468" s="552"/>
      <c r="K468" s="552">
        <v>0</v>
      </c>
      <c r="L468" s="556"/>
      <c r="M468" s="556">
        <v>39524781.599999994</v>
      </c>
      <c r="N468" s="556"/>
      <c r="P468" s="556"/>
    </row>
    <row r="469" spans="1:16" ht="18" x14ac:dyDescent="0.25">
      <c r="A469" s="256"/>
      <c r="B469" s="556"/>
      <c r="C469" s="260" t="s">
        <v>3410</v>
      </c>
      <c r="D469" s="556"/>
      <c r="E469" s="558">
        <v>47952581.839999996</v>
      </c>
      <c r="F469" s="556"/>
      <c r="G469" s="552">
        <v>0</v>
      </c>
      <c r="H469" s="556"/>
      <c r="I469" s="552">
        <v>93980.23</v>
      </c>
      <c r="J469" s="552"/>
      <c r="K469" s="552">
        <v>0</v>
      </c>
      <c r="L469" s="556"/>
      <c r="M469" s="556">
        <v>48046562.069999993</v>
      </c>
      <c r="N469" s="556"/>
      <c r="P469" s="556"/>
    </row>
    <row r="470" spans="1:16" ht="18" x14ac:dyDescent="0.25">
      <c r="A470" s="256"/>
      <c r="B470" s="556"/>
      <c r="C470" s="260" t="s">
        <v>3411</v>
      </c>
      <c r="D470" s="556"/>
      <c r="E470" s="558">
        <v>55493500.450000025</v>
      </c>
      <c r="F470" s="556"/>
      <c r="G470" s="552">
        <v>0</v>
      </c>
      <c r="H470" s="556"/>
      <c r="I470" s="552">
        <v>119871.67999999999</v>
      </c>
      <c r="J470" s="552"/>
      <c r="K470" s="552">
        <v>505328.31</v>
      </c>
      <c r="L470" s="556"/>
      <c r="M470" s="556">
        <v>56118700.440000027</v>
      </c>
      <c r="N470" s="556"/>
      <c r="P470" s="556"/>
    </row>
    <row r="471" spans="1:16" ht="18" x14ac:dyDescent="0.25">
      <c r="A471" s="256"/>
      <c r="B471" s="556"/>
      <c r="C471" s="260" t="s">
        <v>3412</v>
      </c>
      <c r="D471" s="556"/>
      <c r="E471" s="558">
        <v>33162267.65000001</v>
      </c>
      <c r="F471" s="556"/>
      <c r="G471" s="552">
        <v>0</v>
      </c>
      <c r="H471" s="556"/>
      <c r="I471" s="552">
        <v>0</v>
      </c>
      <c r="J471" s="552"/>
      <c r="K471" s="552">
        <v>0</v>
      </c>
      <c r="L471" s="556"/>
      <c r="M471" s="556">
        <v>33162267.65000001</v>
      </c>
      <c r="N471" s="556"/>
      <c r="P471" s="556"/>
    </row>
    <row r="472" spans="1:16" ht="18" x14ac:dyDescent="0.25">
      <c r="A472" s="256"/>
      <c r="B472" s="556"/>
      <c r="C472" s="260" t="s">
        <v>3413</v>
      </c>
      <c r="D472" s="556"/>
      <c r="E472" s="558">
        <v>37704536.960000001</v>
      </c>
      <c r="F472" s="556"/>
      <c r="G472" s="552">
        <v>190551.13</v>
      </c>
      <c r="H472" s="556"/>
      <c r="I472" s="552">
        <v>0</v>
      </c>
      <c r="J472" s="552"/>
      <c r="K472" s="552">
        <v>0</v>
      </c>
      <c r="L472" s="556"/>
      <c r="M472" s="556">
        <v>37895088.090000004</v>
      </c>
      <c r="N472" s="556"/>
      <c r="P472" s="556"/>
    </row>
    <row r="473" spans="1:16" ht="18" x14ac:dyDescent="0.25">
      <c r="A473" s="256"/>
      <c r="B473" s="556"/>
      <c r="C473" s="260" t="s">
        <v>3414</v>
      </c>
      <c r="D473" s="556"/>
      <c r="E473" s="558">
        <v>40169075.079999998</v>
      </c>
      <c r="F473" s="556"/>
      <c r="G473" s="552">
        <v>0</v>
      </c>
      <c r="H473" s="556"/>
      <c r="I473" s="552">
        <v>0</v>
      </c>
      <c r="J473" s="552"/>
      <c r="K473" s="552">
        <v>0</v>
      </c>
      <c r="L473" s="556"/>
      <c r="M473" s="556">
        <v>40169075.079999998</v>
      </c>
      <c r="N473" s="556"/>
      <c r="P473" s="556"/>
    </row>
    <row r="474" spans="1:16" ht="18" x14ac:dyDescent="0.25">
      <c r="A474" s="256"/>
      <c r="B474" s="556"/>
      <c r="C474" s="260" t="s">
        <v>3415</v>
      </c>
      <c r="D474" s="556"/>
      <c r="E474" s="558">
        <v>16015388.59999999</v>
      </c>
      <c r="F474" s="556"/>
      <c r="G474" s="552">
        <v>0</v>
      </c>
      <c r="H474" s="556"/>
      <c r="I474" s="552">
        <v>0</v>
      </c>
      <c r="J474" s="552"/>
      <c r="K474" s="552">
        <v>94443.15</v>
      </c>
      <c r="L474" s="556"/>
      <c r="M474" s="556">
        <v>16109831.749999991</v>
      </c>
      <c r="N474" s="556"/>
      <c r="P474" s="556"/>
    </row>
    <row r="475" spans="1:16" ht="18" x14ac:dyDescent="0.25">
      <c r="A475" s="256"/>
      <c r="B475" s="556"/>
      <c r="C475" s="260" t="s">
        <v>3361</v>
      </c>
      <c r="D475" s="556"/>
      <c r="E475" s="558">
        <v>749607.65</v>
      </c>
      <c r="F475" s="556"/>
      <c r="G475" s="552">
        <v>0</v>
      </c>
      <c r="H475" s="556"/>
      <c r="I475" s="552">
        <v>0</v>
      </c>
      <c r="J475" s="552"/>
      <c r="K475" s="552">
        <v>0</v>
      </c>
      <c r="L475" s="556"/>
      <c r="M475" s="556">
        <v>749607.65</v>
      </c>
      <c r="N475" s="556"/>
      <c r="P475" s="556"/>
    </row>
    <row r="476" spans="1:16" s="290" customFormat="1" ht="18.75" thickBot="1" x14ac:dyDescent="0.3">
      <c r="A476" s="329"/>
      <c r="B476" s="413"/>
      <c r="C476" s="273"/>
      <c r="D476" s="413"/>
      <c r="E476" s="503">
        <v>375473825.56999993</v>
      </c>
      <c r="F476" s="413"/>
      <c r="G476" s="503">
        <v>428937.41000000003</v>
      </c>
      <c r="H476" s="413"/>
      <c r="I476" s="503">
        <v>213851.90999999997</v>
      </c>
      <c r="J476" s="413"/>
      <c r="K476" s="503">
        <v>1218864.04</v>
      </c>
      <c r="L476" s="413"/>
      <c r="M476" s="503">
        <v>377335478.93000001</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593" t="s">
        <v>3292</v>
      </c>
      <c r="F478" s="593"/>
      <c r="G478" s="593"/>
      <c r="H478" s="593"/>
      <c r="I478" s="593"/>
      <c r="J478" s="593"/>
      <c r="K478" s="593"/>
      <c r="L478" s="593"/>
      <c r="M478" s="593"/>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15923241.880000003</v>
      </c>
      <c r="F482" s="556"/>
      <c r="G482" s="552">
        <v>0</v>
      </c>
      <c r="H482" s="556"/>
      <c r="I482" s="552">
        <v>0</v>
      </c>
      <c r="J482" s="552"/>
      <c r="K482" s="552">
        <v>0</v>
      </c>
      <c r="L482" s="556"/>
      <c r="M482" s="556">
        <v>15923241.880000003</v>
      </c>
      <c r="N482" s="556"/>
      <c r="P482" s="556"/>
    </row>
    <row r="483" spans="1:16" ht="18" x14ac:dyDescent="0.25">
      <c r="A483" s="256"/>
      <c r="B483" s="556"/>
      <c r="C483" s="260" t="s">
        <v>3404</v>
      </c>
      <c r="D483" s="556"/>
      <c r="E483" s="556">
        <v>16374036.969999991</v>
      </c>
      <c r="F483" s="556"/>
      <c r="G483" s="552">
        <v>178389.56</v>
      </c>
      <c r="H483" s="556"/>
      <c r="I483" s="552">
        <v>0</v>
      </c>
      <c r="J483" s="552"/>
      <c r="K483" s="552">
        <v>117240.39</v>
      </c>
      <c r="L483" s="556"/>
      <c r="M483" s="556">
        <v>16669666.919999992</v>
      </c>
      <c r="N483" s="556"/>
      <c r="P483" s="556"/>
    </row>
    <row r="484" spans="1:16" ht="18" x14ac:dyDescent="0.25">
      <c r="A484" s="256"/>
      <c r="B484" s="556"/>
      <c r="C484" s="260" t="s">
        <v>3405</v>
      </c>
      <c r="D484" s="556"/>
      <c r="E484" s="556">
        <v>26715456.559999995</v>
      </c>
      <c r="F484" s="556"/>
      <c r="G484" s="552">
        <v>0</v>
      </c>
      <c r="H484" s="556"/>
      <c r="I484" s="552">
        <v>56016.89</v>
      </c>
      <c r="J484" s="552"/>
      <c r="K484" s="552">
        <v>0</v>
      </c>
      <c r="L484" s="556"/>
      <c r="M484" s="556">
        <v>26771473.449999996</v>
      </c>
      <c r="N484" s="556"/>
      <c r="P484" s="556"/>
    </row>
    <row r="485" spans="1:16" ht="18" x14ac:dyDescent="0.25">
      <c r="A485" s="256"/>
      <c r="B485" s="556"/>
      <c r="C485" s="260" t="s">
        <v>3406</v>
      </c>
      <c r="D485" s="556"/>
      <c r="E485" s="556">
        <v>34507765.620000005</v>
      </c>
      <c r="F485" s="556"/>
      <c r="G485" s="552">
        <v>0</v>
      </c>
      <c r="H485" s="556"/>
      <c r="I485" s="552">
        <v>0</v>
      </c>
      <c r="J485" s="552"/>
      <c r="K485" s="552">
        <v>30052.31</v>
      </c>
      <c r="L485" s="556"/>
      <c r="M485" s="556">
        <v>34537817.930000007</v>
      </c>
      <c r="N485" s="556"/>
      <c r="P485" s="556"/>
    </row>
    <row r="486" spans="1:16" ht="18" x14ac:dyDescent="0.25">
      <c r="A486" s="256"/>
      <c r="B486" s="556"/>
      <c r="C486" s="260" t="s">
        <v>3407</v>
      </c>
      <c r="D486" s="556"/>
      <c r="E486" s="556">
        <v>38384499.119999997</v>
      </c>
      <c r="F486" s="556"/>
      <c r="G486" s="552">
        <v>0</v>
      </c>
      <c r="H486" s="556"/>
      <c r="I486" s="552">
        <v>116609.34</v>
      </c>
      <c r="J486" s="552"/>
      <c r="K486" s="552">
        <v>0</v>
      </c>
      <c r="L486" s="556"/>
      <c r="M486" s="556">
        <v>38501108.460000001</v>
      </c>
      <c r="N486" s="556"/>
      <c r="P486" s="556"/>
    </row>
    <row r="487" spans="1:16" ht="18" x14ac:dyDescent="0.25">
      <c r="A487" s="256"/>
      <c r="B487" s="556"/>
      <c r="C487" s="260" t="s">
        <v>3408</v>
      </c>
      <c r="D487" s="556"/>
      <c r="E487" s="556">
        <v>36863468.520000011</v>
      </c>
      <c r="F487" s="556"/>
      <c r="G487" s="552">
        <v>81823.22</v>
      </c>
      <c r="H487" s="556"/>
      <c r="I487" s="552">
        <v>0</v>
      </c>
      <c r="J487" s="552"/>
      <c r="K487" s="552">
        <v>62365.84</v>
      </c>
      <c r="L487" s="556"/>
      <c r="M487" s="556">
        <v>37007657.580000013</v>
      </c>
      <c r="N487" s="556"/>
      <c r="P487" s="556"/>
    </row>
    <row r="488" spans="1:16" ht="18" x14ac:dyDescent="0.25">
      <c r="A488" s="256"/>
      <c r="B488" s="556"/>
      <c r="C488" s="260" t="s">
        <v>3409</v>
      </c>
      <c r="D488" s="556"/>
      <c r="E488" s="556">
        <v>38277875.039999992</v>
      </c>
      <c r="F488" s="556"/>
      <c r="G488" s="552">
        <v>156471.51</v>
      </c>
      <c r="H488" s="556"/>
      <c r="I488" s="552">
        <v>0</v>
      </c>
      <c r="J488" s="552"/>
      <c r="K488" s="552">
        <v>0</v>
      </c>
      <c r="L488" s="556"/>
      <c r="M488" s="556">
        <v>38434346.54999999</v>
      </c>
      <c r="N488" s="556"/>
      <c r="P488" s="556"/>
    </row>
    <row r="489" spans="1:16" ht="18" x14ac:dyDescent="0.25">
      <c r="A489" s="256"/>
      <c r="B489" s="556"/>
      <c r="C489" s="260" t="s">
        <v>3410</v>
      </c>
      <c r="D489" s="556"/>
      <c r="E489" s="556">
        <v>51562370.689999998</v>
      </c>
      <c r="F489" s="556"/>
      <c r="G489" s="552">
        <v>0</v>
      </c>
      <c r="H489" s="556"/>
      <c r="I489" s="552">
        <v>0</v>
      </c>
      <c r="J489" s="552"/>
      <c r="K489" s="552">
        <v>0</v>
      </c>
      <c r="L489" s="556"/>
      <c r="M489" s="556">
        <v>51562370.689999998</v>
      </c>
      <c r="N489" s="556"/>
      <c r="P489" s="556"/>
    </row>
    <row r="490" spans="1:16" ht="18" x14ac:dyDescent="0.25">
      <c r="A490" s="256"/>
      <c r="B490" s="556"/>
      <c r="C490" s="260" t="s">
        <v>3411</v>
      </c>
      <c r="D490" s="556"/>
      <c r="E490" s="556">
        <v>39701710.630000018</v>
      </c>
      <c r="F490" s="556"/>
      <c r="G490" s="552">
        <v>0</v>
      </c>
      <c r="H490" s="556"/>
      <c r="I490" s="552">
        <v>0</v>
      </c>
      <c r="J490" s="552"/>
      <c r="K490" s="552">
        <v>0</v>
      </c>
      <c r="L490" s="556"/>
      <c r="M490" s="556">
        <v>39701710.630000018</v>
      </c>
      <c r="N490" s="556"/>
      <c r="P490" s="556"/>
    </row>
    <row r="491" spans="1:16" ht="18" x14ac:dyDescent="0.25">
      <c r="A491" s="256"/>
      <c r="B491" s="556"/>
      <c r="C491" s="260" t="s">
        <v>3412</v>
      </c>
      <c r="D491" s="556"/>
      <c r="E491" s="556">
        <v>49814973.669999994</v>
      </c>
      <c r="F491" s="556"/>
      <c r="G491" s="552">
        <v>0</v>
      </c>
      <c r="H491" s="556"/>
      <c r="I491" s="552">
        <v>0</v>
      </c>
      <c r="J491" s="552"/>
      <c r="K491" s="552">
        <v>0</v>
      </c>
      <c r="L491" s="556"/>
      <c r="M491" s="556">
        <v>49814973.669999994</v>
      </c>
      <c r="N491" s="556"/>
      <c r="P491" s="556"/>
    </row>
    <row r="492" spans="1:16" ht="18" x14ac:dyDescent="0.25">
      <c r="A492" s="256"/>
      <c r="B492" s="556"/>
      <c r="C492" s="260" t="s">
        <v>3413</v>
      </c>
      <c r="D492" s="556"/>
      <c r="E492" s="556">
        <v>39068021.770000003</v>
      </c>
      <c r="F492" s="556"/>
      <c r="G492" s="552">
        <v>0</v>
      </c>
      <c r="H492" s="556"/>
      <c r="I492" s="552">
        <v>0</v>
      </c>
      <c r="J492" s="552"/>
      <c r="K492" s="552">
        <v>0</v>
      </c>
      <c r="L492" s="556"/>
      <c r="M492" s="556">
        <v>39068021.770000003</v>
      </c>
      <c r="N492" s="556"/>
      <c r="P492" s="556"/>
    </row>
    <row r="493" spans="1:16" ht="18" x14ac:dyDescent="0.25">
      <c r="A493" s="256"/>
      <c r="B493" s="556"/>
      <c r="C493" s="260" t="s">
        <v>3414</v>
      </c>
      <c r="D493" s="556"/>
      <c r="E493" s="556">
        <v>28905408.290000014</v>
      </c>
      <c r="F493" s="556"/>
      <c r="G493" s="552">
        <v>0</v>
      </c>
      <c r="H493" s="556"/>
      <c r="I493" s="552">
        <v>0</v>
      </c>
      <c r="J493" s="552"/>
      <c r="K493" s="552">
        <v>237850.19</v>
      </c>
      <c r="L493" s="556"/>
      <c r="M493" s="556">
        <v>29143258.480000015</v>
      </c>
      <c r="N493" s="556"/>
      <c r="P493" s="556"/>
    </row>
    <row r="494" spans="1:16" ht="18" x14ac:dyDescent="0.25">
      <c r="A494" s="256"/>
      <c r="B494" s="556"/>
      <c r="C494" s="260" t="s">
        <v>3415</v>
      </c>
      <c r="D494" s="556"/>
      <c r="E494" s="556">
        <v>6180516.3200000012</v>
      </c>
      <c r="F494" s="556"/>
      <c r="G494" s="552">
        <v>0</v>
      </c>
      <c r="H494" s="556"/>
      <c r="I494" s="552">
        <v>0</v>
      </c>
      <c r="J494" s="552"/>
      <c r="K494" s="552">
        <v>0</v>
      </c>
      <c r="L494" s="556"/>
      <c r="M494" s="556">
        <v>6180516.3200000012</v>
      </c>
      <c r="N494" s="556"/>
      <c r="P494" s="556"/>
    </row>
    <row r="495" spans="1:16" ht="18" x14ac:dyDescent="0.25">
      <c r="A495" s="256"/>
      <c r="B495" s="556"/>
      <c r="C495" s="260" t="s">
        <v>3361</v>
      </c>
      <c r="D495" s="556"/>
      <c r="E495" s="556">
        <v>613544.72</v>
      </c>
      <c r="F495" s="556"/>
      <c r="G495" s="552">
        <v>0</v>
      </c>
      <c r="H495" s="556"/>
      <c r="I495" s="552">
        <v>0</v>
      </c>
      <c r="J495" s="552"/>
      <c r="K495" s="552">
        <v>0</v>
      </c>
      <c r="L495" s="556"/>
      <c r="M495" s="556">
        <v>613544.72</v>
      </c>
      <c r="N495" s="556"/>
      <c r="P495" s="556"/>
    </row>
    <row r="496" spans="1:16" s="290" customFormat="1" ht="18.75" thickBot="1" x14ac:dyDescent="0.3">
      <c r="A496" s="329"/>
      <c r="B496" s="413"/>
      <c r="C496" s="273"/>
      <c r="D496" s="413"/>
      <c r="E496" s="503">
        <v>422892889.80000007</v>
      </c>
      <c r="F496" s="413"/>
      <c r="G496" s="503">
        <v>416684.29000000004</v>
      </c>
      <c r="H496" s="413"/>
      <c r="I496" s="503">
        <v>172626.22999999998</v>
      </c>
      <c r="J496" s="413"/>
      <c r="K496" s="503">
        <v>447508.73</v>
      </c>
      <c r="L496" s="413"/>
      <c r="M496" s="503">
        <v>423929709.05000013</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593" t="s">
        <v>3292</v>
      </c>
      <c r="F498" s="593"/>
      <c r="G498" s="593"/>
      <c r="H498" s="593"/>
      <c r="I498" s="593"/>
      <c r="J498" s="593"/>
      <c r="K498" s="593"/>
      <c r="L498" s="593"/>
      <c r="M498" s="593"/>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19749696.130000003</v>
      </c>
      <c r="F502" s="556"/>
      <c r="G502" s="552">
        <v>0</v>
      </c>
      <c r="H502" s="556"/>
      <c r="I502" s="552">
        <v>74015.25</v>
      </c>
      <c r="J502" s="552"/>
      <c r="K502" s="552">
        <v>250360.85</v>
      </c>
      <c r="L502" s="556"/>
      <c r="M502" s="556">
        <v>20074072.230000004</v>
      </c>
      <c r="N502" s="556"/>
      <c r="P502" s="556"/>
    </row>
    <row r="503" spans="1:16" ht="18" x14ac:dyDescent="0.25">
      <c r="A503" s="256"/>
      <c r="B503" s="556"/>
      <c r="C503" s="260" t="s">
        <v>3404</v>
      </c>
      <c r="D503" s="556"/>
      <c r="E503" s="556">
        <v>20347695.610000003</v>
      </c>
      <c r="F503" s="556"/>
      <c r="G503" s="552">
        <v>99555.24</v>
      </c>
      <c r="H503" s="556"/>
      <c r="I503" s="552">
        <v>31530.1</v>
      </c>
      <c r="J503" s="552"/>
      <c r="K503" s="552">
        <v>0</v>
      </c>
      <c r="L503" s="556"/>
      <c r="M503" s="556">
        <v>20478780.950000003</v>
      </c>
      <c r="N503" s="556"/>
      <c r="P503" s="556"/>
    </row>
    <row r="504" spans="1:16" ht="18" x14ac:dyDescent="0.25">
      <c r="A504" s="256"/>
      <c r="B504" s="556"/>
      <c r="C504" s="260" t="s">
        <v>3405</v>
      </c>
      <c r="D504" s="556"/>
      <c r="E504" s="556">
        <v>31251641.72000001</v>
      </c>
      <c r="F504" s="556"/>
      <c r="G504" s="552">
        <v>77560.350000000006</v>
      </c>
      <c r="H504" s="556"/>
      <c r="I504" s="552">
        <v>96019.38</v>
      </c>
      <c r="J504" s="552"/>
      <c r="K504" s="552">
        <v>358764.63</v>
      </c>
      <c r="L504" s="556"/>
      <c r="M504" s="556">
        <v>31783986.080000009</v>
      </c>
      <c r="N504" s="556"/>
      <c r="P504" s="556"/>
    </row>
    <row r="505" spans="1:16" ht="18" x14ac:dyDescent="0.25">
      <c r="A505" s="256"/>
      <c r="B505" s="556"/>
      <c r="C505" s="260" t="s">
        <v>3406</v>
      </c>
      <c r="D505" s="556"/>
      <c r="E505" s="556">
        <v>32350927.34999999</v>
      </c>
      <c r="F505" s="556"/>
      <c r="G505" s="552">
        <v>0</v>
      </c>
      <c r="H505" s="556"/>
      <c r="I505" s="552">
        <v>95349.88</v>
      </c>
      <c r="J505" s="552"/>
      <c r="K505" s="552">
        <v>190827.18</v>
      </c>
      <c r="L505" s="556"/>
      <c r="M505" s="556">
        <v>32637104.409999989</v>
      </c>
      <c r="N505" s="556"/>
      <c r="P505" s="556"/>
    </row>
    <row r="506" spans="1:16" ht="18" x14ac:dyDescent="0.25">
      <c r="A506" s="256"/>
      <c r="B506" s="556"/>
      <c r="C506" s="260" t="s">
        <v>3407</v>
      </c>
      <c r="D506" s="556"/>
      <c r="E506" s="556">
        <v>43955758.950000003</v>
      </c>
      <c r="F506" s="556"/>
      <c r="G506" s="552">
        <v>334069.5</v>
      </c>
      <c r="H506" s="556"/>
      <c r="I506" s="552">
        <v>320625</v>
      </c>
      <c r="J506" s="552"/>
      <c r="K506" s="552">
        <v>73319.289999999994</v>
      </c>
      <c r="L506" s="556"/>
      <c r="M506" s="556">
        <v>44683772.740000002</v>
      </c>
      <c r="N506" s="556"/>
      <c r="P506" s="556"/>
    </row>
    <row r="507" spans="1:16" ht="18" x14ac:dyDescent="0.25">
      <c r="A507" s="256"/>
      <c r="B507" s="556"/>
      <c r="C507" s="260" t="s">
        <v>3408</v>
      </c>
      <c r="D507" s="556"/>
      <c r="E507" s="556">
        <v>45084125.869999975</v>
      </c>
      <c r="F507" s="556"/>
      <c r="G507" s="552">
        <v>346055.16000000003</v>
      </c>
      <c r="H507" s="556"/>
      <c r="I507" s="552">
        <v>277331.44</v>
      </c>
      <c r="J507" s="552"/>
      <c r="K507" s="552">
        <v>0</v>
      </c>
      <c r="L507" s="556"/>
      <c r="M507" s="556">
        <v>45707512.469999969</v>
      </c>
      <c r="N507" s="556"/>
      <c r="P507" s="556"/>
    </row>
    <row r="508" spans="1:16" ht="18" x14ac:dyDescent="0.25">
      <c r="A508" s="256"/>
      <c r="B508" s="556"/>
      <c r="C508" s="260" t="s">
        <v>3409</v>
      </c>
      <c r="D508" s="556"/>
      <c r="E508" s="556">
        <v>76625123.260000005</v>
      </c>
      <c r="F508" s="556"/>
      <c r="G508" s="552">
        <v>827448.67</v>
      </c>
      <c r="H508" s="556"/>
      <c r="I508" s="552">
        <v>148948.94</v>
      </c>
      <c r="J508" s="552"/>
      <c r="K508" s="552">
        <v>162940.92000000001</v>
      </c>
      <c r="L508" s="556"/>
      <c r="M508" s="556">
        <v>77764461.790000007</v>
      </c>
      <c r="N508" s="556"/>
      <c r="P508" s="556"/>
    </row>
    <row r="509" spans="1:16" ht="18" x14ac:dyDescent="0.25">
      <c r="A509" s="256"/>
      <c r="B509" s="556"/>
      <c r="C509" s="260" t="s">
        <v>3410</v>
      </c>
      <c r="D509" s="556"/>
      <c r="E509" s="556">
        <v>77936943.589999989</v>
      </c>
      <c r="F509" s="556"/>
      <c r="G509" s="552">
        <v>141165.28</v>
      </c>
      <c r="H509" s="556"/>
      <c r="I509" s="552">
        <v>0</v>
      </c>
      <c r="J509" s="552"/>
      <c r="K509" s="552">
        <v>148547.42000000001</v>
      </c>
      <c r="L509" s="556"/>
      <c r="M509" s="556">
        <v>78226656.289999992</v>
      </c>
      <c r="N509" s="556"/>
      <c r="P509" s="556"/>
    </row>
    <row r="510" spans="1:16" ht="18" x14ac:dyDescent="0.25">
      <c r="A510" s="256"/>
      <c r="B510" s="556"/>
      <c r="C510" s="260" t="s">
        <v>3411</v>
      </c>
      <c r="D510" s="556"/>
      <c r="E510" s="556">
        <v>44048344.909999996</v>
      </c>
      <c r="F510" s="556"/>
      <c r="G510" s="552">
        <v>128463.81</v>
      </c>
      <c r="H510" s="556"/>
      <c r="I510" s="552">
        <v>0</v>
      </c>
      <c r="J510" s="552"/>
      <c r="K510" s="552">
        <v>0</v>
      </c>
      <c r="L510" s="556"/>
      <c r="M510" s="556">
        <v>44176808.719999999</v>
      </c>
      <c r="N510" s="556"/>
      <c r="P510" s="556"/>
    </row>
    <row r="511" spans="1:16" ht="18" x14ac:dyDescent="0.25">
      <c r="A511" s="256"/>
      <c r="B511" s="556"/>
      <c r="C511" s="260" t="s">
        <v>3412</v>
      </c>
      <c r="D511" s="556"/>
      <c r="E511" s="556">
        <v>42919634.219999976</v>
      </c>
      <c r="F511" s="556"/>
      <c r="G511" s="552">
        <v>0</v>
      </c>
      <c r="H511" s="556"/>
      <c r="I511" s="552">
        <v>0</v>
      </c>
      <c r="J511" s="552"/>
      <c r="K511" s="552">
        <v>0</v>
      </c>
      <c r="L511" s="556"/>
      <c r="M511" s="556">
        <v>42919634.219999976</v>
      </c>
      <c r="N511" s="556"/>
      <c r="P511" s="556"/>
    </row>
    <row r="512" spans="1:16" ht="18" x14ac:dyDescent="0.25">
      <c r="A512" s="256"/>
      <c r="B512" s="556"/>
      <c r="C512" s="260" t="s">
        <v>3413</v>
      </c>
      <c r="D512" s="556"/>
      <c r="E512" s="556">
        <v>53029333.539999984</v>
      </c>
      <c r="F512" s="556"/>
      <c r="G512" s="552">
        <v>0</v>
      </c>
      <c r="H512" s="556"/>
      <c r="I512" s="552">
        <v>0</v>
      </c>
      <c r="J512" s="552"/>
      <c r="K512" s="552">
        <v>90636.59</v>
      </c>
      <c r="L512" s="556"/>
      <c r="M512" s="556">
        <v>53119970.129999988</v>
      </c>
      <c r="N512" s="556"/>
      <c r="P512" s="556"/>
    </row>
    <row r="513" spans="1:16" ht="18" x14ac:dyDescent="0.25">
      <c r="A513" s="256"/>
      <c r="B513" s="556"/>
      <c r="C513" s="260" t="s">
        <v>3414</v>
      </c>
      <c r="D513" s="556"/>
      <c r="E513" s="556">
        <v>45241795.420000009</v>
      </c>
      <c r="F513" s="556"/>
      <c r="G513" s="552">
        <v>194361.15</v>
      </c>
      <c r="H513" s="556"/>
      <c r="I513" s="552">
        <v>0</v>
      </c>
      <c r="J513" s="552"/>
      <c r="K513" s="552">
        <v>0</v>
      </c>
      <c r="L513" s="556"/>
      <c r="M513" s="556">
        <v>45436156.570000008</v>
      </c>
      <c r="N513" s="556"/>
      <c r="P513" s="556"/>
    </row>
    <row r="514" spans="1:16" ht="18" x14ac:dyDescent="0.25">
      <c r="A514" s="256"/>
      <c r="B514" s="556"/>
      <c r="C514" s="260" t="s">
        <v>3415</v>
      </c>
      <c r="D514" s="556"/>
      <c r="E514" s="556">
        <v>18420170.820000004</v>
      </c>
      <c r="F514" s="556"/>
      <c r="G514" s="552">
        <v>0</v>
      </c>
      <c r="H514" s="556"/>
      <c r="I514" s="552">
        <v>0</v>
      </c>
      <c r="J514" s="552"/>
      <c r="K514" s="552">
        <v>0</v>
      </c>
      <c r="L514" s="556"/>
      <c r="M514" s="556">
        <v>18420170.820000004</v>
      </c>
      <c r="N514" s="556"/>
      <c r="P514" s="556"/>
    </row>
    <row r="515" spans="1:16" ht="18" x14ac:dyDescent="0.25">
      <c r="A515" s="256"/>
      <c r="B515" s="556"/>
      <c r="C515" s="260" t="s">
        <v>3361</v>
      </c>
      <c r="D515" s="556"/>
      <c r="E515" s="556">
        <v>2988296.97</v>
      </c>
      <c r="F515" s="556"/>
      <c r="G515" s="552">
        <v>0</v>
      </c>
      <c r="H515" s="556"/>
      <c r="I515" s="552">
        <v>0</v>
      </c>
      <c r="J515" s="552"/>
      <c r="K515" s="552">
        <v>0</v>
      </c>
      <c r="L515" s="556"/>
      <c r="M515" s="556">
        <v>2988296.97</v>
      </c>
      <c r="N515" s="556"/>
      <c r="P515" s="556"/>
    </row>
    <row r="516" spans="1:16" s="290" customFormat="1" ht="18.75" thickBot="1" x14ac:dyDescent="0.3">
      <c r="A516" s="329"/>
      <c r="B516" s="413"/>
      <c r="C516" s="273"/>
      <c r="D516" s="413"/>
      <c r="E516" s="503">
        <v>553949488.36000001</v>
      </c>
      <c r="F516" s="413"/>
      <c r="G516" s="503">
        <v>2148679.16</v>
      </c>
      <c r="H516" s="413"/>
      <c r="I516" s="503">
        <v>1043819.99</v>
      </c>
      <c r="J516" s="413"/>
      <c r="K516" s="503">
        <v>1275396.8800000001</v>
      </c>
      <c r="L516" s="413"/>
      <c r="M516" s="503">
        <v>558417384.38999999</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592" t="s">
        <v>3292</v>
      </c>
      <c r="F518" s="592"/>
      <c r="G518" s="592"/>
      <c r="H518" s="592"/>
      <c r="I518" s="592"/>
      <c r="J518" s="592"/>
      <c r="K518" s="592"/>
      <c r="L518" s="592"/>
      <c r="M518" s="592"/>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836551.72</v>
      </c>
      <c r="F522" s="556"/>
      <c r="G522" s="552">
        <v>0</v>
      </c>
      <c r="H522" s="556"/>
      <c r="I522" s="552">
        <v>0</v>
      </c>
      <c r="J522" s="552"/>
      <c r="K522" s="552">
        <v>0</v>
      </c>
      <c r="L522" s="542"/>
      <c r="M522" s="542">
        <v>836551.72</v>
      </c>
      <c r="N522" s="542"/>
      <c r="P522" s="542"/>
    </row>
    <row r="523" spans="1:16" ht="18" x14ac:dyDescent="0.25">
      <c r="A523" s="329"/>
      <c r="B523" s="542"/>
      <c r="C523" s="272" t="s">
        <v>3404</v>
      </c>
      <c r="D523" s="542"/>
      <c r="E523" s="556">
        <v>2222508.0799999996</v>
      </c>
      <c r="F523" s="556"/>
      <c r="G523" s="552">
        <v>0</v>
      </c>
      <c r="H523" s="556"/>
      <c r="I523" s="552">
        <v>0</v>
      </c>
      <c r="J523" s="552"/>
      <c r="K523" s="552">
        <v>0</v>
      </c>
      <c r="L523" s="542"/>
      <c r="M523" s="542">
        <v>2222508.0799999996</v>
      </c>
      <c r="N523" s="542"/>
      <c r="P523" s="542"/>
    </row>
    <row r="524" spans="1:16" ht="18" x14ac:dyDescent="0.25">
      <c r="A524" s="329"/>
      <c r="B524" s="542"/>
      <c r="C524" s="272" t="s">
        <v>3405</v>
      </c>
      <c r="D524" s="542"/>
      <c r="E524" s="556">
        <v>839508.22</v>
      </c>
      <c r="F524" s="556"/>
      <c r="G524" s="552">
        <v>0</v>
      </c>
      <c r="H524" s="556"/>
      <c r="I524" s="552">
        <v>0</v>
      </c>
      <c r="J524" s="552"/>
      <c r="K524" s="552">
        <v>0</v>
      </c>
      <c r="L524" s="542"/>
      <c r="M524" s="542">
        <v>839508.22</v>
      </c>
      <c r="N524" s="542"/>
      <c r="P524" s="542"/>
    </row>
    <row r="525" spans="1:16" ht="18" x14ac:dyDescent="0.25">
      <c r="A525" s="329"/>
      <c r="B525" s="542"/>
      <c r="C525" s="272" t="s">
        <v>3406</v>
      </c>
      <c r="D525" s="542"/>
      <c r="E525" s="556">
        <v>1271716.3999999999</v>
      </c>
      <c r="F525" s="556"/>
      <c r="G525" s="552">
        <v>0</v>
      </c>
      <c r="H525" s="556"/>
      <c r="I525" s="552">
        <v>0</v>
      </c>
      <c r="J525" s="552"/>
      <c r="K525" s="552">
        <v>0</v>
      </c>
      <c r="L525" s="542"/>
      <c r="M525" s="542">
        <v>1271716.3999999999</v>
      </c>
      <c r="N525" s="542"/>
      <c r="P525" s="542"/>
    </row>
    <row r="526" spans="1:16" ht="18" x14ac:dyDescent="0.25">
      <c r="A526" s="329"/>
      <c r="B526" s="542"/>
      <c r="C526" s="272" t="s">
        <v>3407</v>
      </c>
      <c r="D526" s="542"/>
      <c r="E526" s="556">
        <v>731633.85000000009</v>
      </c>
      <c r="F526" s="556"/>
      <c r="G526" s="552">
        <v>0</v>
      </c>
      <c r="H526" s="556"/>
      <c r="I526" s="552">
        <v>0</v>
      </c>
      <c r="J526" s="552"/>
      <c r="K526" s="552">
        <v>0</v>
      </c>
      <c r="L526" s="542"/>
      <c r="M526" s="542">
        <v>731633.85000000009</v>
      </c>
      <c r="N526" s="542"/>
      <c r="P526" s="542"/>
    </row>
    <row r="527" spans="1:16" ht="18" x14ac:dyDescent="0.25">
      <c r="A527" s="329"/>
      <c r="B527" s="542"/>
      <c r="C527" s="272" t="s">
        <v>3408</v>
      </c>
      <c r="D527" s="542"/>
      <c r="E527" s="556">
        <v>957229.59000000008</v>
      </c>
      <c r="F527" s="556"/>
      <c r="G527" s="552">
        <v>0</v>
      </c>
      <c r="H527" s="556"/>
      <c r="I527" s="552">
        <v>0</v>
      </c>
      <c r="J527" s="552"/>
      <c r="K527" s="552">
        <v>0</v>
      </c>
      <c r="L527" s="542"/>
      <c r="M527" s="542">
        <v>957229.59000000008</v>
      </c>
      <c r="N527" s="542"/>
      <c r="P527" s="542"/>
    </row>
    <row r="528" spans="1:16" ht="18" x14ac:dyDescent="0.25">
      <c r="A528" s="329"/>
      <c r="B528" s="542"/>
      <c r="C528" s="272" t="s">
        <v>3409</v>
      </c>
      <c r="D528" s="542"/>
      <c r="E528" s="556">
        <v>1911172.65</v>
      </c>
      <c r="F528" s="556"/>
      <c r="G528" s="552">
        <v>0</v>
      </c>
      <c r="H528" s="556"/>
      <c r="I528" s="552">
        <v>0</v>
      </c>
      <c r="J528" s="552"/>
      <c r="K528" s="552">
        <v>0</v>
      </c>
      <c r="L528" s="542"/>
      <c r="M528" s="542">
        <v>1911172.65</v>
      </c>
      <c r="N528" s="542"/>
      <c r="P528" s="542"/>
    </row>
    <row r="529" spans="1:16" ht="18" x14ac:dyDescent="0.25">
      <c r="A529" s="329"/>
      <c r="B529" s="542"/>
      <c r="C529" s="272" t="s">
        <v>3410</v>
      </c>
      <c r="D529" s="542"/>
      <c r="E529" s="556">
        <v>3054299.3100000005</v>
      </c>
      <c r="F529" s="556"/>
      <c r="G529" s="552">
        <v>0</v>
      </c>
      <c r="H529" s="556"/>
      <c r="I529" s="552">
        <v>0</v>
      </c>
      <c r="J529" s="552"/>
      <c r="K529" s="552">
        <v>0</v>
      </c>
      <c r="L529" s="542"/>
      <c r="M529" s="542">
        <v>3054299.3100000005</v>
      </c>
      <c r="N529" s="542"/>
      <c r="P529" s="542"/>
    </row>
    <row r="530" spans="1:16" ht="18" x14ac:dyDescent="0.25">
      <c r="A530" s="329"/>
      <c r="B530" s="542"/>
      <c r="C530" s="272" t="s">
        <v>3411</v>
      </c>
      <c r="D530" s="542"/>
      <c r="E530" s="556">
        <v>1584373.97</v>
      </c>
      <c r="F530" s="556"/>
      <c r="G530" s="552">
        <v>0</v>
      </c>
      <c r="H530" s="556"/>
      <c r="I530" s="552">
        <v>0</v>
      </c>
      <c r="J530" s="552"/>
      <c r="K530" s="552">
        <v>0</v>
      </c>
      <c r="L530" s="542"/>
      <c r="M530" s="542">
        <v>1584373.97</v>
      </c>
      <c r="N530" s="542"/>
      <c r="P530" s="542"/>
    </row>
    <row r="531" spans="1:16" ht="18" x14ac:dyDescent="0.25">
      <c r="A531" s="329"/>
      <c r="B531" s="542"/>
      <c r="C531" s="272" t="s">
        <v>3412</v>
      </c>
      <c r="D531" s="542"/>
      <c r="E531" s="556">
        <v>695727.89999999991</v>
      </c>
      <c r="F531" s="556"/>
      <c r="G531" s="552">
        <v>0</v>
      </c>
      <c r="H531" s="556"/>
      <c r="I531" s="552">
        <v>0</v>
      </c>
      <c r="J531" s="552"/>
      <c r="K531" s="552">
        <v>0</v>
      </c>
      <c r="L531" s="542"/>
      <c r="M531" s="542">
        <v>695727.89999999991</v>
      </c>
      <c r="N531" s="542"/>
      <c r="P531" s="542"/>
    </row>
    <row r="532" spans="1:16" ht="18" x14ac:dyDescent="0.25">
      <c r="A532" s="329"/>
      <c r="B532" s="542"/>
      <c r="C532" s="272" t="s">
        <v>3413</v>
      </c>
      <c r="D532" s="542"/>
      <c r="E532" s="558">
        <v>1276429.3400000001</v>
      </c>
      <c r="F532" s="556"/>
      <c r="G532" s="552">
        <v>0</v>
      </c>
      <c r="H532" s="556"/>
      <c r="I532" s="552">
        <v>0</v>
      </c>
      <c r="J532" s="552"/>
      <c r="K532" s="552">
        <v>0</v>
      </c>
      <c r="L532" s="542"/>
      <c r="M532" s="542">
        <v>1276429.3400000001</v>
      </c>
      <c r="N532" s="542"/>
      <c r="P532" s="542"/>
    </row>
    <row r="533" spans="1:16" ht="18" x14ac:dyDescent="0.25">
      <c r="A533" s="329"/>
      <c r="B533" s="542"/>
      <c r="C533" s="272" t="s">
        <v>3414</v>
      </c>
      <c r="D533" s="542"/>
      <c r="E533" s="558">
        <v>1298758.2600000002</v>
      </c>
      <c r="F533" s="556"/>
      <c r="G533" s="552">
        <v>0</v>
      </c>
      <c r="H533" s="556"/>
      <c r="I533" s="552">
        <v>0</v>
      </c>
      <c r="J533" s="552"/>
      <c r="K533" s="552">
        <v>0</v>
      </c>
      <c r="L533" s="542"/>
      <c r="M533" s="542">
        <v>1298758.2600000002</v>
      </c>
      <c r="N533" s="542"/>
      <c r="P533" s="542"/>
    </row>
    <row r="534" spans="1:16" ht="18" x14ac:dyDescent="0.25">
      <c r="A534" s="329"/>
      <c r="B534" s="542"/>
      <c r="C534" s="272" t="s">
        <v>3415</v>
      </c>
      <c r="D534" s="542"/>
      <c r="E534" s="556">
        <v>595396.26</v>
      </c>
      <c r="F534" s="556"/>
      <c r="G534" s="552">
        <v>0</v>
      </c>
      <c r="H534" s="556"/>
      <c r="I534" s="552">
        <v>0</v>
      </c>
      <c r="J534" s="552"/>
      <c r="K534" s="552">
        <v>0</v>
      </c>
      <c r="L534" s="542"/>
      <c r="M534" s="542">
        <v>595396.26</v>
      </c>
      <c r="N534" s="542"/>
      <c r="P534" s="542"/>
    </row>
    <row r="535" spans="1:16" s="290" customFormat="1" ht="18" x14ac:dyDescent="0.25">
      <c r="A535" s="329"/>
      <c r="B535" s="542"/>
      <c r="C535" s="272" t="s">
        <v>3361</v>
      </c>
      <c r="D535" s="542"/>
      <c r="E535" s="558">
        <v>261042.25</v>
      </c>
      <c r="F535" s="558"/>
      <c r="G535" s="542">
        <v>0</v>
      </c>
      <c r="H535" s="558"/>
      <c r="I535" s="542">
        <v>0</v>
      </c>
      <c r="J535" s="542"/>
      <c r="K535" s="542">
        <v>0</v>
      </c>
      <c r="L535" s="542"/>
      <c r="M535" s="542">
        <v>261042.25</v>
      </c>
      <c r="N535" s="542"/>
      <c r="P535" s="542"/>
    </row>
    <row r="536" spans="1:16" s="290" customFormat="1" ht="18.75" thickBot="1" x14ac:dyDescent="0.3">
      <c r="A536" s="329"/>
      <c r="B536" s="542"/>
      <c r="C536" s="273"/>
      <c r="D536" s="542"/>
      <c r="E536" s="543">
        <v>17536347.800000001</v>
      </c>
      <c r="F536" s="542"/>
      <c r="G536" s="543">
        <v>0</v>
      </c>
      <c r="H536" s="542"/>
      <c r="I536" s="543">
        <v>0</v>
      </c>
      <c r="J536" s="542"/>
      <c r="K536" s="543">
        <v>0</v>
      </c>
      <c r="L536" s="542"/>
      <c r="M536" s="543">
        <v>17536347.800000001</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593" t="s">
        <v>3292</v>
      </c>
      <c r="F538" s="593"/>
      <c r="G538" s="593"/>
      <c r="H538" s="593"/>
      <c r="I538" s="593"/>
      <c r="J538" s="593"/>
      <c r="K538" s="593"/>
      <c r="L538" s="593"/>
      <c r="M538" s="593"/>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45350706.969999962</v>
      </c>
      <c r="F542" s="556"/>
      <c r="G542" s="552">
        <v>0</v>
      </c>
      <c r="H542" s="556"/>
      <c r="I542" s="552">
        <v>22176.89</v>
      </c>
      <c r="J542" s="552"/>
      <c r="K542" s="552">
        <v>0</v>
      </c>
      <c r="L542" s="556"/>
      <c r="M542" s="556">
        <v>45372883.859999962</v>
      </c>
      <c r="N542" s="556"/>
      <c r="P542" s="556"/>
    </row>
    <row r="543" spans="1:16" ht="18" x14ac:dyDescent="0.25">
      <c r="A543" s="256"/>
      <c r="B543" s="556"/>
      <c r="C543" s="260" t="s">
        <v>3404</v>
      </c>
      <c r="D543" s="556"/>
      <c r="E543" s="556">
        <v>47499843.169999994</v>
      </c>
      <c r="F543" s="556"/>
      <c r="G543" s="552">
        <v>0</v>
      </c>
      <c r="H543" s="556"/>
      <c r="I543" s="552">
        <v>0</v>
      </c>
      <c r="J543" s="552"/>
      <c r="K543" s="552">
        <v>0</v>
      </c>
      <c r="L543" s="556"/>
      <c r="M543" s="556">
        <v>47499843.169999994</v>
      </c>
      <c r="N543" s="556"/>
      <c r="P543" s="556"/>
    </row>
    <row r="544" spans="1:16" ht="18" x14ac:dyDescent="0.25">
      <c r="A544" s="256"/>
      <c r="B544" s="556"/>
      <c r="C544" s="260" t="s">
        <v>3405</v>
      </c>
      <c r="D544" s="556"/>
      <c r="E544" s="556">
        <v>58920351.190000013</v>
      </c>
      <c r="F544" s="556"/>
      <c r="G544" s="552">
        <v>315329.39</v>
      </c>
      <c r="H544" s="556"/>
      <c r="I544" s="552">
        <v>0</v>
      </c>
      <c r="J544" s="552"/>
      <c r="K544" s="552">
        <v>0</v>
      </c>
      <c r="L544" s="556"/>
      <c r="M544" s="556">
        <v>59235680.580000013</v>
      </c>
      <c r="N544" s="556"/>
      <c r="P544" s="556"/>
    </row>
    <row r="545" spans="1:16" ht="18" x14ac:dyDescent="0.25">
      <c r="A545" s="256"/>
      <c r="B545" s="556"/>
      <c r="C545" s="260" t="s">
        <v>3406</v>
      </c>
      <c r="D545" s="556"/>
      <c r="E545" s="556">
        <v>70979551.500000045</v>
      </c>
      <c r="F545" s="556"/>
      <c r="G545" s="552">
        <v>0</v>
      </c>
      <c r="H545" s="556"/>
      <c r="I545" s="552">
        <v>69549.179999999993</v>
      </c>
      <c r="J545" s="552"/>
      <c r="K545" s="552">
        <v>0</v>
      </c>
      <c r="L545" s="556"/>
      <c r="M545" s="556">
        <v>71049100.680000052</v>
      </c>
      <c r="N545" s="556"/>
      <c r="P545" s="556"/>
    </row>
    <row r="546" spans="1:16" ht="18" x14ac:dyDescent="0.25">
      <c r="A546" s="256"/>
      <c r="B546" s="556"/>
      <c r="C546" s="260" t="s">
        <v>3407</v>
      </c>
      <c r="D546" s="556"/>
      <c r="E546" s="556">
        <v>83961474.240000024</v>
      </c>
      <c r="F546" s="556"/>
      <c r="G546" s="552">
        <v>0</v>
      </c>
      <c r="H546" s="556"/>
      <c r="I546" s="552">
        <v>99618.28</v>
      </c>
      <c r="J546" s="552"/>
      <c r="K546" s="552">
        <v>408172.3</v>
      </c>
      <c r="L546" s="556"/>
      <c r="M546" s="556">
        <v>84469264.820000023</v>
      </c>
      <c r="N546" s="556"/>
      <c r="P546" s="556"/>
    </row>
    <row r="547" spans="1:16" ht="18" x14ac:dyDescent="0.25">
      <c r="A547" s="256"/>
      <c r="B547" s="556"/>
      <c r="C547" s="260" t="s">
        <v>3408</v>
      </c>
      <c r="D547" s="556"/>
      <c r="E547" s="556">
        <v>91682321.98999995</v>
      </c>
      <c r="F547" s="556"/>
      <c r="G547" s="552">
        <v>0</v>
      </c>
      <c r="H547" s="556"/>
      <c r="I547" s="552">
        <v>0</v>
      </c>
      <c r="J547" s="552"/>
      <c r="K547" s="552">
        <v>0</v>
      </c>
      <c r="L547" s="556"/>
      <c r="M547" s="556">
        <v>91682321.98999995</v>
      </c>
      <c r="N547" s="556"/>
      <c r="P547" s="556"/>
    </row>
    <row r="548" spans="1:16" ht="18" x14ac:dyDescent="0.25">
      <c r="A548" s="256"/>
      <c r="B548" s="556"/>
      <c r="C548" s="260" t="s">
        <v>3409</v>
      </c>
      <c r="D548" s="556"/>
      <c r="E548" s="556">
        <v>90625938.200000018</v>
      </c>
      <c r="F548" s="556"/>
      <c r="G548" s="552">
        <v>242170.11</v>
      </c>
      <c r="H548" s="556"/>
      <c r="I548" s="552">
        <v>0</v>
      </c>
      <c r="J548" s="552"/>
      <c r="K548" s="552">
        <v>0</v>
      </c>
      <c r="L548" s="556"/>
      <c r="M548" s="556">
        <v>90868108.310000017</v>
      </c>
      <c r="N548" s="556"/>
      <c r="P548" s="556"/>
    </row>
    <row r="549" spans="1:16" ht="18" x14ac:dyDescent="0.25">
      <c r="A549" s="256"/>
      <c r="B549" s="556"/>
      <c r="C549" s="260" t="s">
        <v>3410</v>
      </c>
      <c r="D549" s="556"/>
      <c r="E549" s="556">
        <v>85599840.120000005</v>
      </c>
      <c r="F549" s="556"/>
      <c r="G549" s="552">
        <v>0</v>
      </c>
      <c r="H549" s="556"/>
      <c r="I549" s="552">
        <v>0</v>
      </c>
      <c r="J549" s="552"/>
      <c r="K549" s="552">
        <v>0</v>
      </c>
      <c r="L549" s="556"/>
      <c r="M549" s="556">
        <v>85599840.120000005</v>
      </c>
      <c r="N549" s="556"/>
      <c r="P549" s="556"/>
    </row>
    <row r="550" spans="1:16" ht="18" x14ac:dyDescent="0.25">
      <c r="A550" s="256"/>
      <c r="B550" s="556"/>
      <c r="C550" s="260" t="s">
        <v>3411</v>
      </c>
      <c r="D550" s="556"/>
      <c r="E550" s="556">
        <v>104784178.91000003</v>
      </c>
      <c r="F550" s="556"/>
      <c r="G550" s="552">
        <v>0</v>
      </c>
      <c r="H550" s="556"/>
      <c r="I550" s="552">
        <v>0</v>
      </c>
      <c r="J550" s="552"/>
      <c r="K550" s="552">
        <v>0</v>
      </c>
      <c r="L550" s="556"/>
      <c r="M550" s="556">
        <v>104784178.91000003</v>
      </c>
      <c r="N550" s="556"/>
      <c r="P550" s="556"/>
    </row>
    <row r="551" spans="1:16" ht="18" x14ac:dyDescent="0.25">
      <c r="A551" s="256"/>
      <c r="B551" s="556"/>
      <c r="C551" s="260" t="s">
        <v>3412</v>
      </c>
      <c r="D551" s="556"/>
      <c r="E551" s="556">
        <v>86831311.989999965</v>
      </c>
      <c r="F551" s="556"/>
      <c r="G551" s="552">
        <v>0</v>
      </c>
      <c r="H551" s="556"/>
      <c r="I551" s="552">
        <v>0</v>
      </c>
      <c r="J551" s="552"/>
      <c r="K551" s="552">
        <v>100752.14</v>
      </c>
      <c r="L551" s="556"/>
      <c r="M551" s="556">
        <v>86932064.129999965</v>
      </c>
      <c r="N551" s="556"/>
      <c r="P551" s="556"/>
    </row>
    <row r="552" spans="1:16" ht="18" x14ac:dyDescent="0.25">
      <c r="A552" s="256"/>
      <c r="B552" s="556"/>
      <c r="C552" s="260" t="s">
        <v>3413</v>
      </c>
      <c r="D552" s="556"/>
      <c r="E552" s="556">
        <v>76783091.250000045</v>
      </c>
      <c r="F552" s="556"/>
      <c r="G552" s="552">
        <v>0</v>
      </c>
      <c r="H552" s="556"/>
      <c r="I552" s="552">
        <v>0</v>
      </c>
      <c r="J552" s="552"/>
      <c r="K552" s="552">
        <v>0</v>
      </c>
      <c r="L552" s="556"/>
      <c r="M552" s="556">
        <v>76783091.250000045</v>
      </c>
      <c r="N552" s="556"/>
      <c r="P552" s="556"/>
    </row>
    <row r="553" spans="1:16" ht="18" x14ac:dyDescent="0.25">
      <c r="A553" s="256"/>
      <c r="B553" s="556"/>
      <c r="C553" s="260" t="s">
        <v>3414</v>
      </c>
      <c r="D553" s="556"/>
      <c r="E553" s="556">
        <v>64108651.709999979</v>
      </c>
      <c r="F553" s="556"/>
      <c r="G553" s="552">
        <v>0</v>
      </c>
      <c r="H553" s="556"/>
      <c r="I553" s="552">
        <v>0</v>
      </c>
      <c r="J553" s="552"/>
      <c r="K553" s="552">
        <v>0</v>
      </c>
      <c r="L553" s="556"/>
      <c r="M553" s="556">
        <v>64108651.709999979</v>
      </c>
      <c r="N553" s="556"/>
      <c r="P553" s="556"/>
    </row>
    <row r="554" spans="1:16" ht="18" x14ac:dyDescent="0.25">
      <c r="A554" s="256"/>
      <c r="B554" s="556"/>
      <c r="C554" s="260" t="s">
        <v>3415</v>
      </c>
      <c r="D554" s="556"/>
      <c r="E554" s="556">
        <v>11955750.350000001</v>
      </c>
      <c r="F554" s="556"/>
      <c r="G554" s="552">
        <v>0</v>
      </c>
      <c r="H554" s="556"/>
      <c r="I554" s="552">
        <v>0</v>
      </c>
      <c r="J554" s="552"/>
      <c r="K554" s="552">
        <v>0</v>
      </c>
      <c r="L554" s="556"/>
      <c r="M554" s="556">
        <v>11955750.350000001</v>
      </c>
      <c r="N554" s="556"/>
      <c r="P554" s="556"/>
    </row>
    <row r="555" spans="1:16" ht="18" x14ac:dyDescent="0.25">
      <c r="A555" s="256"/>
      <c r="B555" s="556"/>
      <c r="C555" s="260" t="s">
        <v>3361</v>
      </c>
      <c r="D555" s="556"/>
      <c r="E555" s="556">
        <v>138653.32</v>
      </c>
      <c r="F555" s="556"/>
      <c r="G555" s="552">
        <v>0</v>
      </c>
      <c r="H555" s="556"/>
      <c r="I555" s="552">
        <v>0</v>
      </c>
      <c r="J555" s="552"/>
      <c r="K555" s="552">
        <v>0</v>
      </c>
      <c r="L555" s="556"/>
      <c r="M555" s="556">
        <v>138653.32</v>
      </c>
      <c r="N555" s="556"/>
      <c r="P555" s="556"/>
    </row>
    <row r="556" spans="1:16" s="290" customFormat="1" ht="18.75" thickBot="1" x14ac:dyDescent="0.3">
      <c r="A556" s="329"/>
      <c r="B556" s="413"/>
      <c r="C556" s="273"/>
      <c r="D556" s="413"/>
      <c r="E556" s="503">
        <v>919221664.91000009</v>
      </c>
      <c r="F556" s="413"/>
      <c r="G556" s="503">
        <v>557499.5</v>
      </c>
      <c r="H556" s="413"/>
      <c r="I556" s="503">
        <v>191344.34999999998</v>
      </c>
      <c r="J556" s="413"/>
      <c r="K556" s="503">
        <v>508924.44</v>
      </c>
      <c r="L556" s="413"/>
      <c r="M556" s="503">
        <v>920479433.20000017</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592" t="s">
        <v>3292</v>
      </c>
      <c r="F558" s="592"/>
      <c r="G558" s="592"/>
      <c r="H558" s="592"/>
      <c r="I558" s="592"/>
      <c r="J558" s="592"/>
      <c r="K558" s="592"/>
      <c r="L558" s="592"/>
      <c r="M558" s="592"/>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593" t="s">
        <v>3292</v>
      </c>
      <c r="F578" s="593"/>
      <c r="G578" s="593"/>
      <c r="H578" s="593"/>
      <c r="I578" s="593"/>
      <c r="J578" s="593"/>
      <c r="K578" s="593"/>
      <c r="L578" s="593"/>
      <c r="M578" s="593"/>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1324807421.1199961</v>
      </c>
      <c r="F582" s="556"/>
      <c r="G582" s="552">
        <v>886265.3899999999</v>
      </c>
      <c r="H582" s="556"/>
      <c r="I582" s="552">
        <v>302029.96999999997</v>
      </c>
      <c r="J582" s="552"/>
      <c r="K582" s="552">
        <v>1533222.5500000003</v>
      </c>
      <c r="L582" s="556"/>
      <c r="M582" s="556">
        <v>1327528939.0299962</v>
      </c>
      <c r="N582" s="556"/>
      <c r="P582" s="556"/>
    </row>
    <row r="583" spans="1:16" ht="18" x14ac:dyDescent="0.25">
      <c r="A583" s="256"/>
      <c r="B583" s="556"/>
      <c r="C583" s="260" t="s">
        <v>3404</v>
      </c>
      <c r="D583" s="556"/>
      <c r="E583" s="556">
        <v>1192779586.7899959</v>
      </c>
      <c r="F583" s="556"/>
      <c r="G583" s="552">
        <v>832083.57000000007</v>
      </c>
      <c r="H583" s="556"/>
      <c r="I583" s="552">
        <v>392847.02</v>
      </c>
      <c r="J583" s="552"/>
      <c r="K583" s="552">
        <v>1386731.68</v>
      </c>
      <c r="L583" s="556"/>
      <c r="M583" s="556">
        <v>1195391249.0599959</v>
      </c>
      <c r="N583" s="556"/>
      <c r="P583" s="556"/>
    </row>
    <row r="584" spans="1:16" ht="18" x14ac:dyDescent="0.25">
      <c r="A584" s="256"/>
      <c r="B584" s="556"/>
      <c r="C584" s="260" t="s">
        <v>3405</v>
      </c>
      <c r="D584" s="556"/>
      <c r="E584" s="556">
        <v>1505011466.8000038</v>
      </c>
      <c r="F584" s="556"/>
      <c r="G584" s="552">
        <v>2548092.4700000002</v>
      </c>
      <c r="H584" s="556"/>
      <c r="I584" s="552">
        <v>163889.16</v>
      </c>
      <c r="J584" s="552"/>
      <c r="K584" s="552">
        <v>1716788.8100000003</v>
      </c>
      <c r="L584" s="556"/>
      <c r="M584" s="556">
        <v>1509440237.2400038</v>
      </c>
      <c r="N584" s="556"/>
      <c r="P584" s="556"/>
    </row>
    <row r="585" spans="1:16" ht="18" x14ac:dyDescent="0.25">
      <c r="A585" s="256"/>
      <c r="B585" s="556"/>
      <c r="C585" s="260" t="s">
        <v>3406</v>
      </c>
      <c r="D585" s="556"/>
      <c r="E585" s="556">
        <v>1657294669.1399968</v>
      </c>
      <c r="F585" s="556"/>
      <c r="G585" s="552">
        <v>1660484.5499999998</v>
      </c>
      <c r="H585" s="556"/>
      <c r="I585" s="552">
        <v>844045.37</v>
      </c>
      <c r="J585" s="552"/>
      <c r="K585" s="552">
        <v>407237.53</v>
      </c>
      <c r="L585" s="556"/>
      <c r="M585" s="556">
        <v>1660206436.5899966</v>
      </c>
      <c r="N585" s="556"/>
      <c r="P585" s="556"/>
    </row>
    <row r="586" spans="1:16" ht="18" x14ac:dyDescent="0.25">
      <c r="A586" s="256"/>
      <c r="B586" s="556"/>
      <c r="C586" s="260" t="s">
        <v>3407</v>
      </c>
      <c r="D586" s="556"/>
      <c r="E586" s="556">
        <v>1791077374.9199979</v>
      </c>
      <c r="F586" s="556"/>
      <c r="G586" s="552">
        <v>2245359.36</v>
      </c>
      <c r="H586" s="556"/>
      <c r="I586" s="552">
        <v>471393.37</v>
      </c>
      <c r="J586" s="552"/>
      <c r="K586" s="552">
        <v>1545259.65</v>
      </c>
      <c r="L586" s="556"/>
      <c r="M586" s="556">
        <v>1795339387.2999978</v>
      </c>
      <c r="N586" s="556"/>
      <c r="P586" s="556"/>
    </row>
    <row r="587" spans="1:16" ht="18" x14ac:dyDescent="0.25">
      <c r="A587" s="256"/>
      <c r="B587" s="556"/>
      <c r="C587" s="260" t="s">
        <v>3408</v>
      </c>
      <c r="D587" s="556"/>
      <c r="E587" s="556">
        <v>2181905870.5200057</v>
      </c>
      <c r="F587" s="556"/>
      <c r="G587" s="552">
        <v>3754352.73</v>
      </c>
      <c r="H587" s="556"/>
      <c r="I587" s="552">
        <v>2650333.4800000004</v>
      </c>
      <c r="J587" s="552"/>
      <c r="K587" s="552">
        <v>788935.15</v>
      </c>
      <c r="L587" s="556"/>
      <c r="M587" s="556">
        <v>2189099491.8800058</v>
      </c>
      <c r="N587" s="556"/>
      <c r="P587" s="556"/>
    </row>
    <row r="588" spans="1:16" ht="18" x14ac:dyDescent="0.25">
      <c r="A588" s="256"/>
      <c r="B588" s="556"/>
      <c r="C588" s="260" t="s">
        <v>3409</v>
      </c>
      <c r="D588" s="556"/>
      <c r="E588" s="556">
        <v>2416142934.4599957</v>
      </c>
      <c r="F588" s="556"/>
      <c r="G588" s="552">
        <v>5339423.68</v>
      </c>
      <c r="H588" s="556"/>
      <c r="I588" s="552">
        <v>1503813.24</v>
      </c>
      <c r="J588" s="552"/>
      <c r="K588" s="552">
        <v>4679733.76</v>
      </c>
      <c r="L588" s="556"/>
      <c r="M588" s="556">
        <v>2427665905.1399956</v>
      </c>
      <c r="N588" s="556"/>
      <c r="P588" s="556"/>
    </row>
    <row r="589" spans="1:16" ht="18" x14ac:dyDescent="0.25">
      <c r="A589" s="256"/>
      <c r="B589" s="556"/>
      <c r="C589" s="260" t="s">
        <v>3410</v>
      </c>
      <c r="D589" s="556"/>
      <c r="E589" s="556">
        <v>2548546525.5000086</v>
      </c>
      <c r="F589" s="556"/>
      <c r="G589" s="552">
        <v>4794451.7</v>
      </c>
      <c r="H589" s="556"/>
      <c r="I589" s="552">
        <v>3748408.29</v>
      </c>
      <c r="J589" s="552"/>
      <c r="K589" s="552">
        <v>5645711.7999999998</v>
      </c>
      <c r="L589" s="556"/>
      <c r="M589" s="556">
        <v>2562735097.2900085</v>
      </c>
      <c r="N589" s="556"/>
      <c r="P589" s="556"/>
    </row>
    <row r="590" spans="1:16" ht="18" x14ac:dyDescent="0.25">
      <c r="A590" s="256"/>
      <c r="B590" s="556"/>
      <c r="C590" s="260" t="s">
        <v>3411</v>
      </c>
      <c r="D590" s="556"/>
      <c r="E590" s="556">
        <v>2331670191.8900003</v>
      </c>
      <c r="F590" s="556"/>
      <c r="G590" s="552">
        <v>1403240.42</v>
      </c>
      <c r="H590" s="556"/>
      <c r="I590" s="552">
        <v>4808465.6000000006</v>
      </c>
      <c r="J590" s="552"/>
      <c r="K590" s="552">
        <v>4221445.0599999996</v>
      </c>
      <c r="L590" s="556"/>
      <c r="M590" s="556">
        <v>2342103342.9700003</v>
      </c>
      <c r="N590" s="556"/>
      <c r="P590" s="556"/>
    </row>
    <row r="591" spans="1:16" ht="18" x14ac:dyDescent="0.25">
      <c r="A591" s="256"/>
      <c r="B591" s="556"/>
      <c r="C591" s="260" t="s">
        <v>3412</v>
      </c>
      <c r="D591" s="556"/>
      <c r="E591" s="556">
        <v>1958802476.4299953</v>
      </c>
      <c r="F591" s="556"/>
      <c r="G591" s="552">
        <v>4041065.45</v>
      </c>
      <c r="H591" s="556"/>
      <c r="I591" s="552">
        <v>0</v>
      </c>
      <c r="J591" s="552"/>
      <c r="K591" s="552">
        <v>4712132.1399999997</v>
      </c>
      <c r="L591" s="556"/>
      <c r="M591" s="556">
        <v>1967555674.0199955</v>
      </c>
      <c r="N591" s="556"/>
      <c r="P591" s="556"/>
    </row>
    <row r="592" spans="1:16" ht="18" x14ac:dyDescent="0.25">
      <c r="A592" s="256"/>
      <c r="B592" s="556"/>
      <c r="C592" s="260" t="s">
        <v>3413</v>
      </c>
      <c r="D592" s="556"/>
      <c r="E592" s="556">
        <v>1942082567.0300012</v>
      </c>
      <c r="F592" s="556"/>
      <c r="G592" s="552">
        <v>4803692.3599999994</v>
      </c>
      <c r="H592" s="556"/>
      <c r="I592" s="552">
        <v>1427229.5</v>
      </c>
      <c r="J592" s="552"/>
      <c r="K592" s="552">
        <v>2371906.5600000001</v>
      </c>
      <c r="L592" s="556"/>
      <c r="M592" s="556">
        <v>1950685395.450001</v>
      </c>
      <c r="N592" s="556"/>
      <c r="P592" s="556"/>
    </row>
    <row r="593" spans="1:16" ht="18" x14ac:dyDescent="0.25">
      <c r="A593" s="256"/>
      <c r="B593" s="556"/>
      <c r="C593" s="260" t="s">
        <v>3414</v>
      </c>
      <c r="D593" s="556"/>
      <c r="E593" s="556">
        <v>2492995275.7400007</v>
      </c>
      <c r="F593" s="556"/>
      <c r="G593" s="552">
        <v>9486111.9800000004</v>
      </c>
      <c r="H593" s="556"/>
      <c r="I593" s="552">
        <v>473640.49</v>
      </c>
      <c r="J593" s="552"/>
      <c r="K593" s="552">
        <v>1314671.02</v>
      </c>
      <c r="L593" s="556"/>
      <c r="M593" s="556">
        <v>2504269699.2300005</v>
      </c>
      <c r="N593" s="556"/>
      <c r="P593" s="556"/>
    </row>
    <row r="594" spans="1:16" ht="18" x14ac:dyDescent="0.25">
      <c r="A594" s="256"/>
      <c r="B594" s="556"/>
      <c r="C594" s="260" t="s">
        <v>3415</v>
      </c>
      <c r="D594" s="556"/>
      <c r="E594" s="556">
        <v>1917509244.0000052</v>
      </c>
      <c r="F594" s="556"/>
      <c r="G594" s="552">
        <v>8627071.3499999996</v>
      </c>
      <c r="H594" s="556"/>
      <c r="I594" s="552">
        <v>4390025.67</v>
      </c>
      <c r="J594" s="552"/>
      <c r="K594" s="552">
        <v>6107127.830000001</v>
      </c>
      <c r="L594" s="556"/>
      <c r="M594" s="556">
        <v>1936633468.8500051</v>
      </c>
      <c r="N594" s="556"/>
      <c r="P594" s="556"/>
    </row>
    <row r="595" spans="1:16" ht="18" x14ac:dyDescent="0.25">
      <c r="A595" s="256"/>
      <c r="B595" s="556"/>
      <c r="C595" s="260" t="s">
        <v>3361</v>
      </c>
      <c r="D595" s="556"/>
      <c r="E595" s="556">
        <v>499300530.96000034</v>
      </c>
      <c r="F595" s="556"/>
      <c r="G595" s="552">
        <v>3340278.3</v>
      </c>
      <c r="H595" s="556"/>
      <c r="I595" s="552">
        <v>0</v>
      </c>
      <c r="J595" s="552"/>
      <c r="K595" s="552">
        <v>591177.01</v>
      </c>
      <c r="L595" s="556"/>
      <c r="M595" s="556">
        <v>503231986.27000034</v>
      </c>
      <c r="N595" s="556"/>
      <c r="P595" s="556"/>
    </row>
    <row r="596" spans="1:16" s="290" customFormat="1" ht="18.75" thickBot="1" x14ac:dyDescent="0.3">
      <c r="A596" s="329"/>
      <c r="B596" s="413"/>
      <c r="C596" s="272"/>
      <c r="D596" s="413"/>
      <c r="E596" s="503">
        <v>25759926135.300003</v>
      </c>
      <c r="F596" s="413"/>
      <c r="G596" s="503">
        <v>53761973.309999995</v>
      </c>
      <c r="H596" s="413"/>
      <c r="I596" s="503">
        <v>21176121.160000004</v>
      </c>
      <c r="J596" s="413"/>
      <c r="K596" s="503">
        <v>37022080.549999997</v>
      </c>
      <c r="L596" s="413"/>
      <c r="M596" s="503">
        <v>25871886310.320004</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593" t="s">
        <v>3292</v>
      </c>
      <c r="F598" s="593"/>
      <c r="G598" s="593"/>
      <c r="H598" s="593"/>
      <c r="I598" s="593"/>
      <c r="J598" s="593"/>
      <c r="K598" s="593"/>
      <c r="L598" s="593"/>
      <c r="M598" s="593"/>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4884127.1799999988</v>
      </c>
      <c r="F602" s="556"/>
      <c r="G602" s="552">
        <v>0</v>
      </c>
      <c r="H602" s="556"/>
      <c r="I602" s="552">
        <v>0</v>
      </c>
      <c r="J602" s="552"/>
      <c r="K602" s="552">
        <v>0</v>
      </c>
      <c r="L602" s="556"/>
      <c r="M602" s="556">
        <v>4884127.1799999988</v>
      </c>
      <c r="N602" s="556"/>
      <c r="P602" s="556"/>
    </row>
    <row r="603" spans="1:16" ht="18" x14ac:dyDescent="0.25">
      <c r="A603" s="256"/>
      <c r="B603" s="556"/>
      <c r="C603" s="260" t="s">
        <v>3404</v>
      </c>
      <c r="D603" s="556"/>
      <c r="E603" s="556">
        <v>5800597.7700000005</v>
      </c>
      <c r="F603" s="556"/>
      <c r="G603" s="552">
        <v>0</v>
      </c>
      <c r="H603" s="556"/>
      <c r="I603" s="552">
        <v>0</v>
      </c>
      <c r="J603" s="552"/>
      <c r="K603" s="552">
        <v>0</v>
      </c>
      <c r="L603" s="556"/>
      <c r="M603" s="556">
        <v>5800597.7700000005</v>
      </c>
      <c r="N603" s="556"/>
      <c r="P603" s="556"/>
    </row>
    <row r="604" spans="1:16" ht="18" x14ac:dyDescent="0.25">
      <c r="A604" s="256"/>
      <c r="B604" s="556"/>
      <c r="C604" s="260" t="s">
        <v>3405</v>
      </c>
      <c r="D604" s="556"/>
      <c r="E604" s="556">
        <v>5722554.620000001</v>
      </c>
      <c r="F604" s="556"/>
      <c r="G604" s="552">
        <v>0</v>
      </c>
      <c r="H604" s="556"/>
      <c r="I604" s="552">
        <v>0</v>
      </c>
      <c r="J604" s="552"/>
      <c r="K604" s="552">
        <v>0</v>
      </c>
      <c r="L604" s="556"/>
      <c r="M604" s="556">
        <v>5722554.620000001</v>
      </c>
      <c r="N604" s="556"/>
      <c r="P604" s="556"/>
    </row>
    <row r="605" spans="1:16" ht="18" x14ac:dyDescent="0.25">
      <c r="A605" s="256"/>
      <c r="B605" s="556"/>
      <c r="C605" s="260" t="s">
        <v>3406</v>
      </c>
      <c r="D605" s="556"/>
      <c r="E605" s="556">
        <v>5716692.9900000012</v>
      </c>
      <c r="F605" s="556"/>
      <c r="G605" s="552">
        <v>0</v>
      </c>
      <c r="H605" s="556"/>
      <c r="I605" s="552">
        <v>0</v>
      </c>
      <c r="J605" s="552"/>
      <c r="K605" s="552">
        <v>0</v>
      </c>
      <c r="L605" s="556"/>
      <c r="M605" s="556">
        <v>5716692.9900000012</v>
      </c>
      <c r="N605" s="556"/>
      <c r="P605" s="556"/>
    </row>
    <row r="606" spans="1:16" ht="18" x14ac:dyDescent="0.25">
      <c r="A606" s="256"/>
      <c r="B606" s="556"/>
      <c r="C606" s="260" t="s">
        <v>3407</v>
      </c>
      <c r="D606" s="556"/>
      <c r="E606" s="556">
        <v>11144271.780000001</v>
      </c>
      <c r="F606" s="556"/>
      <c r="G606" s="552">
        <v>0</v>
      </c>
      <c r="H606" s="556"/>
      <c r="I606" s="552">
        <v>0</v>
      </c>
      <c r="J606" s="552"/>
      <c r="K606" s="552">
        <v>0</v>
      </c>
      <c r="L606" s="556"/>
      <c r="M606" s="556">
        <v>11144271.780000001</v>
      </c>
      <c r="N606" s="556"/>
      <c r="P606" s="556"/>
    </row>
    <row r="607" spans="1:16" ht="18" x14ac:dyDescent="0.25">
      <c r="A607" s="256"/>
      <c r="B607" s="556"/>
      <c r="C607" s="260" t="s">
        <v>3408</v>
      </c>
      <c r="D607" s="556"/>
      <c r="E607" s="556">
        <v>11979027.140000001</v>
      </c>
      <c r="F607" s="556"/>
      <c r="G607" s="552">
        <v>0</v>
      </c>
      <c r="H607" s="556"/>
      <c r="I607" s="552">
        <v>0</v>
      </c>
      <c r="J607" s="552"/>
      <c r="K607" s="552">
        <v>0</v>
      </c>
      <c r="L607" s="556"/>
      <c r="M607" s="556">
        <v>11979027.140000001</v>
      </c>
      <c r="N607" s="556"/>
      <c r="P607" s="556"/>
    </row>
    <row r="608" spans="1:16" ht="18" x14ac:dyDescent="0.25">
      <c r="A608" s="256"/>
      <c r="B608" s="556"/>
      <c r="C608" s="260" t="s">
        <v>3409</v>
      </c>
      <c r="D608" s="556"/>
      <c r="E608" s="556">
        <v>18689163.879999995</v>
      </c>
      <c r="F608" s="556"/>
      <c r="G608" s="552">
        <v>0</v>
      </c>
      <c r="H608" s="556"/>
      <c r="I608" s="552">
        <v>0</v>
      </c>
      <c r="J608" s="552"/>
      <c r="K608" s="552">
        <v>0</v>
      </c>
      <c r="L608" s="556"/>
      <c r="M608" s="556">
        <v>18689163.879999995</v>
      </c>
      <c r="N608" s="556"/>
      <c r="P608" s="556"/>
    </row>
    <row r="609" spans="1:16" ht="18" x14ac:dyDescent="0.25">
      <c r="A609" s="256"/>
      <c r="B609" s="556"/>
      <c r="C609" s="260" t="s">
        <v>3410</v>
      </c>
      <c r="D609" s="556"/>
      <c r="E609" s="556">
        <v>24417219.609999999</v>
      </c>
      <c r="F609" s="556"/>
      <c r="G609" s="552">
        <v>0</v>
      </c>
      <c r="H609" s="556"/>
      <c r="I609" s="552">
        <v>0</v>
      </c>
      <c r="J609" s="552"/>
      <c r="K609" s="552">
        <v>0</v>
      </c>
      <c r="L609" s="556"/>
      <c r="M609" s="556">
        <v>24417219.609999999</v>
      </c>
      <c r="N609" s="556"/>
      <c r="P609" s="556"/>
    </row>
    <row r="610" spans="1:16" ht="18" x14ac:dyDescent="0.25">
      <c r="A610" s="256"/>
      <c r="B610" s="556"/>
      <c r="C610" s="260" t="s">
        <v>3411</v>
      </c>
      <c r="D610" s="556"/>
      <c r="E610" s="556">
        <v>14550075.730000002</v>
      </c>
      <c r="F610" s="556"/>
      <c r="G610" s="552">
        <v>0</v>
      </c>
      <c r="H610" s="556"/>
      <c r="I610" s="552">
        <v>0</v>
      </c>
      <c r="J610" s="552"/>
      <c r="K610" s="552">
        <v>0</v>
      </c>
      <c r="L610" s="556"/>
      <c r="M610" s="556">
        <v>14550075.730000002</v>
      </c>
      <c r="N610" s="556"/>
      <c r="P610" s="556"/>
    </row>
    <row r="611" spans="1:16" ht="18" x14ac:dyDescent="0.25">
      <c r="A611" s="256"/>
      <c r="B611" s="556"/>
      <c r="C611" s="260" t="s">
        <v>3412</v>
      </c>
      <c r="D611" s="556"/>
      <c r="E611" s="556">
        <v>9579191.3800000008</v>
      </c>
      <c r="F611" s="556"/>
      <c r="G611" s="552">
        <v>0</v>
      </c>
      <c r="H611" s="556"/>
      <c r="I611" s="552">
        <v>0</v>
      </c>
      <c r="J611" s="552"/>
      <c r="K611" s="552">
        <v>0</v>
      </c>
      <c r="L611" s="556"/>
      <c r="M611" s="556">
        <v>9579191.3800000008</v>
      </c>
      <c r="N611" s="556"/>
      <c r="P611" s="556"/>
    </row>
    <row r="612" spans="1:16" ht="18" x14ac:dyDescent="0.25">
      <c r="A612" s="256"/>
      <c r="B612" s="556"/>
      <c r="C612" s="260" t="s">
        <v>3413</v>
      </c>
      <c r="D612" s="556"/>
      <c r="E612" s="556">
        <v>14857428.279999999</v>
      </c>
      <c r="F612" s="556"/>
      <c r="G612" s="552">
        <v>0</v>
      </c>
      <c r="H612" s="556"/>
      <c r="I612" s="552">
        <v>0</v>
      </c>
      <c r="J612" s="552"/>
      <c r="K612" s="552">
        <v>0</v>
      </c>
      <c r="L612" s="556"/>
      <c r="M612" s="556">
        <v>14857428.279999999</v>
      </c>
      <c r="N612" s="556"/>
      <c r="P612" s="556"/>
    </row>
    <row r="613" spans="1:16" ht="18" x14ac:dyDescent="0.25">
      <c r="A613" s="256"/>
      <c r="B613" s="556"/>
      <c r="C613" s="260" t="s">
        <v>3414</v>
      </c>
      <c r="D613" s="556"/>
      <c r="E613" s="556">
        <v>10123177.030000001</v>
      </c>
      <c r="F613" s="556"/>
      <c r="G613" s="552">
        <v>0</v>
      </c>
      <c r="H613" s="556"/>
      <c r="I613" s="552">
        <v>0</v>
      </c>
      <c r="J613" s="552"/>
      <c r="K613" s="552">
        <v>0</v>
      </c>
      <c r="L613" s="556"/>
      <c r="M613" s="556">
        <v>10123177.030000001</v>
      </c>
      <c r="N613" s="556"/>
      <c r="P613" s="556"/>
    </row>
    <row r="614" spans="1:16" ht="18" x14ac:dyDescent="0.25">
      <c r="A614" s="256"/>
      <c r="B614" s="556"/>
      <c r="C614" s="260" t="s">
        <v>3415</v>
      </c>
      <c r="D614" s="556"/>
      <c r="E614" s="556">
        <v>2761856.1500000004</v>
      </c>
      <c r="F614" s="556"/>
      <c r="G614" s="552">
        <v>0</v>
      </c>
      <c r="H614" s="556"/>
      <c r="I614" s="552">
        <v>0</v>
      </c>
      <c r="J614" s="552"/>
      <c r="K614" s="552">
        <v>0</v>
      </c>
      <c r="L614" s="556"/>
      <c r="M614" s="556">
        <v>2761856.1500000004</v>
      </c>
      <c r="N614" s="556"/>
      <c r="P614" s="556"/>
    </row>
    <row r="615" spans="1:16" ht="18" x14ac:dyDescent="0.25">
      <c r="A615" s="256"/>
      <c r="B615" s="556"/>
      <c r="C615" s="260" t="s">
        <v>3361</v>
      </c>
      <c r="D615" s="556"/>
      <c r="E615" s="556">
        <v>0</v>
      </c>
      <c r="F615" s="556"/>
      <c r="G615" s="552">
        <v>0</v>
      </c>
      <c r="H615" s="556"/>
      <c r="I615" s="552">
        <v>0</v>
      </c>
      <c r="J615" s="552"/>
      <c r="K615" s="552">
        <v>0</v>
      </c>
      <c r="L615" s="556"/>
      <c r="M615" s="556">
        <v>0</v>
      </c>
      <c r="N615" s="556"/>
      <c r="P615" s="556"/>
    </row>
    <row r="616" spans="1:16" s="290" customFormat="1" ht="18.75" thickBot="1" x14ac:dyDescent="0.3">
      <c r="A616" s="329"/>
      <c r="B616" s="413"/>
      <c r="C616" s="273"/>
      <c r="D616" s="413"/>
      <c r="E616" s="503">
        <v>140225383.53999999</v>
      </c>
      <c r="F616" s="413"/>
      <c r="G616" s="503">
        <v>0</v>
      </c>
      <c r="H616" s="413"/>
      <c r="I616" s="503">
        <v>0</v>
      </c>
      <c r="J616" s="413"/>
      <c r="K616" s="503">
        <v>0</v>
      </c>
      <c r="L616" s="413"/>
      <c r="M616" s="503">
        <v>140225383.53999999</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593" t="s">
        <v>3292</v>
      </c>
      <c r="F618" s="593"/>
      <c r="G618" s="593"/>
      <c r="H618" s="593"/>
      <c r="I618" s="593"/>
      <c r="J618" s="593"/>
      <c r="K618" s="593"/>
      <c r="L618" s="593"/>
      <c r="M618" s="593"/>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220379363.95000035</v>
      </c>
      <c r="F622" s="556"/>
      <c r="G622" s="552">
        <v>380902.6</v>
      </c>
      <c r="H622" s="556"/>
      <c r="I622" s="552">
        <v>0</v>
      </c>
      <c r="J622" s="552"/>
      <c r="K622" s="552">
        <v>39047.56</v>
      </c>
      <c r="L622" s="556"/>
      <c r="M622" s="556">
        <v>220799314.11000034</v>
      </c>
      <c r="N622" s="556"/>
      <c r="P622" s="556"/>
    </row>
    <row r="623" spans="1:16" ht="18" x14ac:dyDescent="0.25">
      <c r="A623" s="256"/>
      <c r="B623" s="556"/>
      <c r="C623" s="260" t="s">
        <v>3404</v>
      </c>
      <c r="D623" s="556"/>
      <c r="E623" s="556">
        <v>211203970.24999976</v>
      </c>
      <c r="F623" s="556"/>
      <c r="G623" s="552">
        <v>84774.5</v>
      </c>
      <c r="H623" s="556"/>
      <c r="I623" s="552">
        <v>89317.09</v>
      </c>
      <c r="J623" s="552"/>
      <c r="K623" s="552">
        <v>211608.88</v>
      </c>
      <c r="L623" s="556"/>
      <c r="M623" s="556">
        <v>211589670.71999976</v>
      </c>
      <c r="N623" s="556"/>
      <c r="P623" s="556"/>
    </row>
    <row r="624" spans="1:16" ht="18" x14ac:dyDescent="0.25">
      <c r="A624" s="256"/>
      <c r="B624" s="556"/>
      <c r="C624" s="260" t="s">
        <v>3405</v>
      </c>
      <c r="D624" s="556"/>
      <c r="E624" s="556">
        <v>365145026.84999985</v>
      </c>
      <c r="F624" s="556"/>
      <c r="G624" s="552">
        <v>137632.49</v>
      </c>
      <c r="H624" s="556"/>
      <c r="I624" s="552">
        <v>522183.70999999996</v>
      </c>
      <c r="J624" s="552"/>
      <c r="K624" s="552">
        <v>566797.4</v>
      </c>
      <c r="L624" s="556"/>
      <c r="M624" s="556">
        <v>366371640.44999981</v>
      </c>
      <c r="N624" s="556"/>
      <c r="P624" s="556"/>
    </row>
    <row r="625" spans="1:16" ht="18" x14ac:dyDescent="0.25">
      <c r="A625" s="256"/>
      <c r="B625" s="556"/>
      <c r="C625" s="260" t="s">
        <v>3406</v>
      </c>
      <c r="D625" s="556"/>
      <c r="E625" s="556">
        <v>414288022.19999909</v>
      </c>
      <c r="F625" s="556"/>
      <c r="G625" s="552">
        <v>1666458.08</v>
      </c>
      <c r="H625" s="556"/>
      <c r="I625" s="552">
        <v>0</v>
      </c>
      <c r="J625" s="552"/>
      <c r="K625" s="552">
        <v>457002.61999999994</v>
      </c>
      <c r="L625" s="556"/>
      <c r="M625" s="556">
        <v>416411482.89999908</v>
      </c>
      <c r="N625" s="556"/>
      <c r="P625" s="556"/>
    </row>
    <row r="626" spans="1:16" ht="18" x14ac:dyDescent="0.25">
      <c r="A626" s="256"/>
      <c r="B626" s="556"/>
      <c r="C626" s="260" t="s">
        <v>3407</v>
      </c>
      <c r="D626" s="556"/>
      <c r="E626" s="556">
        <v>431756013.73999888</v>
      </c>
      <c r="F626" s="556"/>
      <c r="G626" s="552">
        <v>1100268.7</v>
      </c>
      <c r="H626" s="556"/>
      <c r="I626" s="552">
        <v>438385.01</v>
      </c>
      <c r="J626" s="552"/>
      <c r="K626" s="552">
        <v>1187910.1099999999</v>
      </c>
      <c r="L626" s="556"/>
      <c r="M626" s="556">
        <v>434482577.55999887</v>
      </c>
      <c r="N626" s="556"/>
      <c r="P626" s="556"/>
    </row>
    <row r="627" spans="1:16" ht="18" x14ac:dyDescent="0.25">
      <c r="A627" s="256"/>
      <c r="B627" s="556"/>
      <c r="C627" s="260" t="s">
        <v>3408</v>
      </c>
      <c r="D627" s="556"/>
      <c r="E627" s="556">
        <v>448940546.14000058</v>
      </c>
      <c r="F627" s="556"/>
      <c r="G627" s="552">
        <v>2267847.6900000004</v>
      </c>
      <c r="H627" s="556"/>
      <c r="I627" s="552">
        <v>204843.65</v>
      </c>
      <c r="J627" s="552"/>
      <c r="K627" s="552">
        <v>622511.16</v>
      </c>
      <c r="L627" s="556"/>
      <c r="M627" s="556">
        <v>452035748.64000058</v>
      </c>
      <c r="N627" s="556"/>
      <c r="P627" s="556"/>
    </row>
    <row r="628" spans="1:16" ht="18" x14ac:dyDescent="0.25">
      <c r="A628" s="256"/>
      <c r="B628" s="556"/>
      <c r="C628" s="260" t="s">
        <v>3409</v>
      </c>
      <c r="D628" s="556"/>
      <c r="E628" s="556">
        <v>522710134.77999949</v>
      </c>
      <c r="F628" s="556"/>
      <c r="G628" s="552">
        <v>1355154.91</v>
      </c>
      <c r="H628" s="556"/>
      <c r="I628" s="552">
        <v>338113.48</v>
      </c>
      <c r="J628" s="552"/>
      <c r="K628" s="552">
        <v>0</v>
      </c>
      <c r="L628" s="556"/>
      <c r="M628" s="556">
        <v>524403403.16999954</v>
      </c>
      <c r="N628" s="556"/>
      <c r="P628" s="556"/>
    </row>
    <row r="629" spans="1:16" ht="18" x14ac:dyDescent="0.25">
      <c r="A629" s="256"/>
      <c r="B629" s="556"/>
      <c r="C629" s="260" t="s">
        <v>3410</v>
      </c>
      <c r="D629" s="556"/>
      <c r="E629" s="556">
        <v>546334642.94000053</v>
      </c>
      <c r="F629" s="556"/>
      <c r="G629" s="552">
        <v>463335.3</v>
      </c>
      <c r="H629" s="556"/>
      <c r="I629" s="552">
        <v>0</v>
      </c>
      <c r="J629" s="552"/>
      <c r="K629" s="552">
        <v>578767.43000000005</v>
      </c>
      <c r="L629" s="556"/>
      <c r="M629" s="556">
        <v>547376745.67000043</v>
      </c>
      <c r="N629" s="556"/>
      <c r="P629" s="556"/>
    </row>
    <row r="630" spans="1:16" ht="18" x14ac:dyDescent="0.25">
      <c r="A630" s="256"/>
      <c r="B630" s="556"/>
      <c r="C630" s="260" t="s">
        <v>3411</v>
      </c>
      <c r="D630" s="556"/>
      <c r="E630" s="556">
        <v>434897553.88999963</v>
      </c>
      <c r="F630" s="556"/>
      <c r="G630" s="552">
        <v>865173.43</v>
      </c>
      <c r="H630" s="556"/>
      <c r="I630" s="552">
        <v>0</v>
      </c>
      <c r="J630" s="552"/>
      <c r="K630" s="552">
        <v>0</v>
      </c>
      <c r="L630" s="556"/>
      <c r="M630" s="556">
        <v>435762727.31999964</v>
      </c>
      <c r="N630" s="556"/>
      <c r="P630" s="556"/>
    </row>
    <row r="631" spans="1:16" ht="18" x14ac:dyDescent="0.25">
      <c r="A631" s="256"/>
      <c r="B631" s="556"/>
      <c r="C631" s="260" t="s">
        <v>3412</v>
      </c>
      <c r="D631" s="556"/>
      <c r="E631" s="556">
        <v>418643273.74000019</v>
      </c>
      <c r="F631" s="556"/>
      <c r="G631" s="552">
        <v>0</v>
      </c>
      <c r="H631" s="556"/>
      <c r="I631" s="552">
        <v>698196.42999999993</v>
      </c>
      <c r="J631" s="552"/>
      <c r="K631" s="552">
        <v>561758.11</v>
      </c>
      <c r="L631" s="556"/>
      <c r="M631" s="556">
        <v>419903228.28000021</v>
      </c>
      <c r="N631" s="556"/>
      <c r="P631" s="556"/>
    </row>
    <row r="632" spans="1:16" ht="18" x14ac:dyDescent="0.25">
      <c r="A632" s="256"/>
      <c r="B632" s="556"/>
      <c r="C632" s="260" t="s">
        <v>3413</v>
      </c>
      <c r="D632" s="556"/>
      <c r="E632" s="556">
        <v>454638951.19000024</v>
      </c>
      <c r="F632" s="556"/>
      <c r="G632" s="552">
        <v>835853.44</v>
      </c>
      <c r="H632" s="556"/>
      <c r="I632" s="552">
        <v>845692.10000000009</v>
      </c>
      <c r="J632" s="552"/>
      <c r="K632" s="552">
        <v>0</v>
      </c>
      <c r="L632" s="556"/>
      <c r="M632" s="556">
        <v>456320496.73000026</v>
      </c>
      <c r="N632" s="556"/>
      <c r="P632" s="556"/>
    </row>
    <row r="633" spans="1:16" ht="18" x14ac:dyDescent="0.25">
      <c r="A633" s="256"/>
      <c r="B633" s="556"/>
      <c r="C633" s="260" t="s">
        <v>3414</v>
      </c>
      <c r="D633" s="556"/>
      <c r="E633" s="556">
        <v>355172224.97999984</v>
      </c>
      <c r="F633" s="556"/>
      <c r="G633" s="552">
        <v>949393.53</v>
      </c>
      <c r="H633" s="556"/>
      <c r="I633" s="552">
        <v>692588.37</v>
      </c>
      <c r="J633" s="552"/>
      <c r="K633" s="552">
        <v>1017262.45</v>
      </c>
      <c r="L633" s="556"/>
      <c r="M633" s="556">
        <v>357831469.3299998</v>
      </c>
      <c r="N633" s="556"/>
      <c r="P633" s="556"/>
    </row>
    <row r="634" spans="1:16" ht="18" x14ac:dyDescent="0.25">
      <c r="A634" s="256"/>
      <c r="B634" s="556"/>
      <c r="C634" s="260" t="s">
        <v>3415</v>
      </c>
      <c r="D634" s="556"/>
      <c r="E634" s="556">
        <v>41375910.870000005</v>
      </c>
      <c r="F634" s="556"/>
      <c r="G634" s="552">
        <v>0</v>
      </c>
      <c r="H634" s="556"/>
      <c r="I634" s="552">
        <v>0</v>
      </c>
      <c r="J634" s="552"/>
      <c r="K634" s="552">
        <v>0</v>
      </c>
      <c r="L634" s="556"/>
      <c r="M634" s="556">
        <v>41375910.870000005</v>
      </c>
      <c r="N634" s="556"/>
      <c r="P634" s="556"/>
    </row>
    <row r="635" spans="1:16" s="290" customFormat="1" ht="18" x14ac:dyDescent="0.25">
      <c r="A635" s="329"/>
      <c r="B635" s="558"/>
      <c r="C635" s="272" t="s">
        <v>3361</v>
      </c>
      <c r="D635" s="558"/>
      <c r="E635" s="558">
        <v>1712019.41</v>
      </c>
      <c r="F635" s="558"/>
      <c r="G635" s="542">
        <v>0</v>
      </c>
      <c r="H635" s="558"/>
      <c r="I635" s="542">
        <v>0</v>
      </c>
      <c r="J635" s="542"/>
      <c r="K635" s="542">
        <v>0</v>
      </c>
      <c r="L635" s="558"/>
      <c r="M635" s="558">
        <v>1712019.41</v>
      </c>
      <c r="N635" s="558"/>
      <c r="P635" s="558"/>
    </row>
    <row r="636" spans="1:16" s="290" customFormat="1" ht="18.75" thickBot="1" x14ac:dyDescent="0.3">
      <c r="A636" s="329"/>
      <c r="B636" s="413"/>
      <c r="C636" s="273"/>
      <c r="D636" s="413"/>
      <c r="E636" s="503">
        <v>4867197654.9299974</v>
      </c>
      <c r="F636" s="413"/>
      <c r="G636" s="503">
        <v>10106794.67</v>
      </c>
      <c r="H636" s="413"/>
      <c r="I636" s="503">
        <v>3829319.8400000003</v>
      </c>
      <c r="J636" s="413"/>
      <c r="K636" s="503">
        <v>5242665.7200000007</v>
      </c>
      <c r="L636" s="413"/>
      <c r="M636" s="503">
        <v>4886376435.1599979</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593" t="s">
        <v>3292</v>
      </c>
      <c r="F638" s="593"/>
      <c r="G638" s="593"/>
      <c r="H638" s="593"/>
      <c r="I638" s="593"/>
      <c r="J638" s="593"/>
      <c r="K638" s="593"/>
      <c r="L638" s="593"/>
      <c r="M638" s="593"/>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23583344.789999999</v>
      </c>
      <c r="F642" s="556"/>
      <c r="G642" s="552">
        <v>64352.92</v>
      </c>
      <c r="H642" s="556"/>
      <c r="I642" s="552">
        <v>0</v>
      </c>
      <c r="J642" s="552"/>
      <c r="K642" s="552">
        <v>0</v>
      </c>
      <c r="L642" s="556"/>
      <c r="M642" s="556">
        <v>23647697.710000001</v>
      </c>
      <c r="N642" s="556"/>
      <c r="P642" s="556"/>
    </row>
    <row r="643" spans="1:16" ht="18" x14ac:dyDescent="0.25">
      <c r="A643" s="256"/>
      <c r="B643" s="556"/>
      <c r="C643" s="260" t="s">
        <v>3404</v>
      </c>
      <c r="D643" s="556"/>
      <c r="E643" s="556">
        <v>26637883.07</v>
      </c>
      <c r="F643" s="556"/>
      <c r="G643" s="552">
        <v>0</v>
      </c>
      <c r="H643" s="556"/>
      <c r="I643" s="552">
        <v>0</v>
      </c>
      <c r="J643" s="552"/>
      <c r="K643" s="552">
        <v>87753.19</v>
      </c>
      <c r="L643" s="556"/>
      <c r="M643" s="556">
        <v>26725636.260000002</v>
      </c>
      <c r="N643" s="556"/>
      <c r="P643" s="556"/>
    </row>
    <row r="644" spans="1:16" ht="18" x14ac:dyDescent="0.25">
      <c r="A644" s="256"/>
      <c r="B644" s="556"/>
      <c r="C644" s="260" t="s">
        <v>3405</v>
      </c>
      <c r="D644" s="556"/>
      <c r="E644" s="556">
        <v>31284070.030000031</v>
      </c>
      <c r="F644" s="556"/>
      <c r="G644" s="552">
        <v>136473.64000000001</v>
      </c>
      <c r="H644" s="556"/>
      <c r="I644" s="552">
        <v>0</v>
      </c>
      <c r="J644" s="552"/>
      <c r="K644" s="552">
        <v>95660.85</v>
      </c>
      <c r="L644" s="556"/>
      <c r="M644" s="556">
        <v>31516204.520000033</v>
      </c>
      <c r="N644" s="556"/>
      <c r="P644" s="556"/>
    </row>
    <row r="645" spans="1:16" ht="18" x14ac:dyDescent="0.25">
      <c r="A645" s="256"/>
      <c r="B645" s="556"/>
      <c r="C645" s="260" t="s">
        <v>3406</v>
      </c>
      <c r="D645" s="556"/>
      <c r="E645" s="556">
        <v>29241184.739999998</v>
      </c>
      <c r="F645" s="556"/>
      <c r="G645" s="552">
        <v>0</v>
      </c>
      <c r="H645" s="556"/>
      <c r="I645" s="552">
        <v>0</v>
      </c>
      <c r="J645" s="552"/>
      <c r="K645" s="552">
        <v>362008.39999999997</v>
      </c>
      <c r="L645" s="556"/>
      <c r="M645" s="556">
        <v>29603193.139999997</v>
      </c>
      <c r="N645" s="556"/>
      <c r="P645" s="556"/>
    </row>
    <row r="646" spans="1:16" ht="18" x14ac:dyDescent="0.25">
      <c r="A646" s="256"/>
      <c r="B646" s="556"/>
      <c r="C646" s="260" t="s">
        <v>3407</v>
      </c>
      <c r="D646" s="556"/>
      <c r="E646" s="556">
        <v>31837311.110000003</v>
      </c>
      <c r="F646" s="556"/>
      <c r="G646" s="552">
        <v>553717.3600000001</v>
      </c>
      <c r="H646" s="556"/>
      <c r="I646" s="552">
        <v>0</v>
      </c>
      <c r="J646" s="552"/>
      <c r="K646" s="552">
        <v>142712.69</v>
      </c>
      <c r="L646" s="556"/>
      <c r="M646" s="556">
        <v>32533741.160000004</v>
      </c>
      <c r="N646" s="556"/>
      <c r="P646" s="556"/>
    </row>
    <row r="647" spans="1:16" ht="18" x14ac:dyDescent="0.25">
      <c r="A647" s="256"/>
      <c r="B647" s="556"/>
      <c r="C647" s="260" t="s">
        <v>3408</v>
      </c>
      <c r="D647" s="556"/>
      <c r="E647" s="556">
        <v>32961897.159999989</v>
      </c>
      <c r="F647" s="556"/>
      <c r="G647" s="552">
        <v>0</v>
      </c>
      <c r="H647" s="556"/>
      <c r="I647" s="552">
        <v>0</v>
      </c>
      <c r="J647" s="552"/>
      <c r="K647" s="552">
        <v>19780.169999999998</v>
      </c>
      <c r="L647" s="556"/>
      <c r="M647" s="556">
        <v>32981677.329999991</v>
      </c>
      <c r="N647" s="556"/>
      <c r="P647" s="556"/>
    </row>
    <row r="648" spans="1:16" ht="18" x14ac:dyDescent="0.25">
      <c r="A648" s="256"/>
      <c r="B648" s="556"/>
      <c r="C648" s="260" t="s">
        <v>3409</v>
      </c>
      <c r="D648" s="556"/>
      <c r="E648" s="556">
        <v>46074245.670000009</v>
      </c>
      <c r="F648" s="556"/>
      <c r="G648" s="552">
        <v>66244.820000000007</v>
      </c>
      <c r="H648" s="556"/>
      <c r="I648" s="552">
        <v>0</v>
      </c>
      <c r="J648" s="552"/>
      <c r="K648" s="552">
        <v>0</v>
      </c>
      <c r="L648" s="556"/>
      <c r="M648" s="556">
        <v>46140490.49000001</v>
      </c>
      <c r="N648" s="556"/>
      <c r="P648" s="556"/>
    </row>
    <row r="649" spans="1:16" ht="18" x14ac:dyDescent="0.25">
      <c r="A649" s="256"/>
      <c r="B649" s="556"/>
      <c r="C649" s="260" t="s">
        <v>3410</v>
      </c>
      <c r="D649" s="556"/>
      <c r="E649" s="556">
        <v>40869706.290000014</v>
      </c>
      <c r="F649" s="556"/>
      <c r="G649" s="552">
        <v>0</v>
      </c>
      <c r="H649" s="556"/>
      <c r="I649" s="552">
        <v>0</v>
      </c>
      <c r="J649" s="552"/>
      <c r="K649" s="552">
        <v>247762.83</v>
      </c>
      <c r="L649" s="558"/>
      <c r="M649" s="558">
        <v>41117469.120000012</v>
      </c>
      <c r="N649" s="556"/>
      <c r="P649" s="556"/>
    </row>
    <row r="650" spans="1:16" ht="18" x14ac:dyDescent="0.25">
      <c r="A650" s="256"/>
      <c r="B650" s="556"/>
      <c r="C650" s="260" t="s">
        <v>3411</v>
      </c>
      <c r="D650" s="556"/>
      <c r="E650" s="556">
        <v>34346338.569999985</v>
      </c>
      <c r="F650" s="556"/>
      <c r="G650" s="552">
        <v>0</v>
      </c>
      <c r="H650" s="556"/>
      <c r="I650" s="552">
        <v>0</v>
      </c>
      <c r="J650" s="552"/>
      <c r="K650" s="552">
        <v>0</v>
      </c>
      <c r="L650" s="556"/>
      <c r="M650" s="556">
        <v>34346338.569999985</v>
      </c>
      <c r="N650" s="556"/>
      <c r="P650" s="556"/>
    </row>
    <row r="651" spans="1:16" ht="18" x14ac:dyDescent="0.25">
      <c r="A651" s="256"/>
      <c r="B651" s="556"/>
      <c r="C651" s="260" t="s">
        <v>3412</v>
      </c>
      <c r="D651" s="556"/>
      <c r="E651" s="556">
        <v>24210858.610000007</v>
      </c>
      <c r="F651" s="556"/>
      <c r="G651" s="552">
        <v>0</v>
      </c>
      <c r="H651" s="556"/>
      <c r="I651" s="552">
        <v>144571.63</v>
      </c>
      <c r="J651" s="552"/>
      <c r="K651" s="552">
        <v>0</v>
      </c>
      <c r="L651" s="556"/>
      <c r="M651" s="556">
        <v>24355430.240000006</v>
      </c>
      <c r="N651" s="556"/>
      <c r="P651" s="556"/>
    </row>
    <row r="652" spans="1:16" ht="18" x14ac:dyDescent="0.25">
      <c r="A652" s="256"/>
      <c r="B652" s="556"/>
      <c r="C652" s="260" t="s">
        <v>3413</v>
      </c>
      <c r="D652" s="556"/>
      <c r="E652" s="556">
        <v>27248602.65000001</v>
      </c>
      <c r="F652" s="556"/>
      <c r="G652" s="552">
        <v>0</v>
      </c>
      <c r="H652" s="556"/>
      <c r="I652" s="552">
        <v>0</v>
      </c>
      <c r="J652" s="552"/>
      <c r="K652" s="552">
        <v>0</v>
      </c>
      <c r="L652" s="556"/>
      <c r="M652" s="556">
        <v>27248602.65000001</v>
      </c>
      <c r="N652" s="556"/>
      <c r="P652" s="556"/>
    </row>
    <row r="653" spans="1:16" s="290" customFormat="1" ht="18" x14ac:dyDescent="0.25">
      <c r="A653" s="329"/>
      <c r="B653" s="558"/>
      <c r="C653" s="272" t="s">
        <v>3414</v>
      </c>
      <c r="D653" s="558"/>
      <c r="E653" s="558">
        <v>37958750.70000001</v>
      </c>
      <c r="F653" s="558"/>
      <c r="G653" s="542">
        <v>0</v>
      </c>
      <c r="H653" s="558"/>
      <c r="I653" s="542">
        <v>0</v>
      </c>
      <c r="J653" s="542"/>
      <c r="K653" s="542">
        <v>0</v>
      </c>
      <c r="L653" s="558"/>
      <c r="M653" s="558">
        <v>37958750.70000001</v>
      </c>
      <c r="N653" s="558"/>
      <c r="P653" s="558"/>
    </row>
    <row r="654" spans="1:16" s="290" customFormat="1" ht="18" x14ac:dyDescent="0.25">
      <c r="A654" s="329"/>
      <c r="B654" s="558"/>
      <c r="C654" s="272" t="s">
        <v>3415</v>
      </c>
      <c r="D654" s="558"/>
      <c r="E654" s="558">
        <v>12333994.269999998</v>
      </c>
      <c r="F654" s="558"/>
      <c r="G654" s="542">
        <v>0</v>
      </c>
      <c r="H654" s="558"/>
      <c r="I654" s="542">
        <v>0</v>
      </c>
      <c r="J654" s="542"/>
      <c r="K654" s="542">
        <v>0</v>
      </c>
      <c r="L654" s="558"/>
      <c r="M654" s="558">
        <v>12333994.269999998</v>
      </c>
      <c r="N654" s="558"/>
      <c r="P654" s="558"/>
    </row>
    <row r="655" spans="1:16" s="290" customFormat="1" ht="18" x14ac:dyDescent="0.25">
      <c r="A655" s="329"/>
      <c r="B655" s="558"/>
      <c r="C655" s="272" t="s">
        <v>3361</v>
      </c>
      <c r="D655" s="558"/>
      <c r="E655" s="558">
        <v>926109.03</v>
      </c>
      <c r="F655" s="558"/>
      <c r="G655" s="542">
        <v>0</v>
      </c>
      <c r="H655" s="558"/>
      <c r="I655" s="542">
        <v>0</v>
      </c>
      <c r="J655" s="542"/>
      <c r="K655" s="542">
        <v>0</v>
      </c>
      <c r="L655" s="558"/>
      <c r="M655" s="558">
        <v>926109.03</v>
      </c>
      <c r="N655" s="558"/>
      <c r="P655" s="558"/>
    </row>
    <row r="656" spans="1:16" s="290" customFormat="1" ht="18.75" thickBot="1" x14ac:dyDescent="0.3">
      <c r="A656" s="329"/>
      <c r="B656" s="413"/>
      <c r="C656" s="273"/>
      <c r="D656" s="413"/>
      <c r="E656" s="503">
        <v>399514296.69000006</v>
      </c>
      <c r="F656" s="413"/>
      <c r="G656" s="503">
        <v>820788.74000000022</v>
      </c>
      <c r="H656" s="413"/>
      <c r="I656" s="503">
        <v>144571.63</v>
      </c>
      <c r="J656" s="413"/>
      <c r="K656" s="503">
        <v>955678.12999999989</v>
      </c>
      <c r="L656" s="413"/>
      <c r="M656" s="503">
        <v>401435335.19000006</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592" t="s">
        <v>3292</v>
      </c>
      <c r="F658" s="592"/>
      <c r="G658" s="592"/>
      <c r="H658" s="592"/>
      <c r="I658" s="592"/>
      <c r="J658" s="592"/>
      <c r="K658" s="592"/>
      <c r="L658" s="592"/>
      <c r="M658" s="592"/>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2454078.73</v>
      </c>
      <c r="F662" s="556"/>
      <c r="G662" s="552">
        <v>0</v>
      </c>
      <c r="H662" s="556"/>
      <c r="I662" s="552">
        <v>0</v>
      </c>
      <c r="J662" s="552"/>
      <c r="K662" s="552">
        <v>0</v>
      </c>
      <c r="L662" s="542"/>
      <c r="M662" s="542">
        <v>2454078.73</v>
      </c>
      <c r="N662" s="542"/>
      <c r="P662" s="542"/>
    </row>
    <row r="663" spans="1:16" ht="18" x14ac:dyDescent="0.25">
      <c r="A663" s="329"/>
      <c r="B663" s="542"/>
      <c r="C663" s="272" t="s">
        <v>3404</v>
      </c>
      <c r="D663" s="542"/>
      <c r="E663" s="556">
        <v>1145645.79</v>
      </c>
      <c r="F663" s="556"/>
      <c r="G663" s="552">
        <v>0</v>
      </c>
      <c r="H663" s="556"/>
      <c r="I663" s="552">
        <v>0</v>
      </c>
      <c r="J663" s="552"/>
      <c r="K663" s="552">
        <v>0</v>
      </c>
      <c r="L663" s="542"/>
      <c r="M663" s="542">
        <v>1145645.79</v>
      </c>
      <c r="N663" s="542"/>
      <c r="P663" s="542"/>
    </row>
    <row r="664" spans="1:16" ht="18" x14ac:dyDescent="0.25">
      <c r="A664" s="329"/>
      <c r="B664" s="542"/>
      <c r="C664" s="272" t="s">
        <v>3405</v>
      </c>
      <c r="D664" s="542"/>
      <c r="E664" s="556">
        <v>1727591.4399999997</v>
      </c>
      <c r="F664" s="556"/>
      <c r="G664" s="552">
        <v>0</v>
      </c>
      <c r="H664" s="556"/>
      <c r="I664" s="552">
        <v>0</v>
      </c>
      <c r="J664" s="552"/>
      <c r="K664" s="552">
        <v>0</v>
      </c>
      <c r="L664" s="542"/>
      <c r="M664" s="542">
        <v>1727591.4399999997</v>
      </c>
      <c r="N664" s="542"/>
      <c r="P664" s="542"/>
    </row>
    <row r="665" spans="1:16" ht="18" x14ac:dyDescent="0.25">
      <c r="A665" s="329"/>
      <c r="B665" s="542"/>
      <c r="C665" s="272" t="s">
        <v>3406</v>
      </c>
      <c r="D665" s="542"/>
      <c r="E665" s="556">
        <v>2268914.9699999997</v>
      </c>
      <c r="F665" s="556"/>
      <c r="G665" s="552">
        <v>0</v>
      </c>
      <c r="H665" s="556"/>
      <c r="I665" s="552">
        <v>0</v>
      </c>
      <c r="J665" s="552"/>
      <c r="K665" s="552">
        <v>0</v>
      </c>
      <c r="L665" s="542"/>
      <c r="M665" s="542">
        <v>2268914.9699999997</v>
      </c>
      <c r="N665" s="542"/>
      <c r="P665" s="542"/>
    </row>
    <row r="666" spans="1:16" ht="18" x14ac:dyDescent="0.25">
      <c r="A666" s="329"/>
      <c r="B666" s="542"/>
      <c r="C666" s="272" t="s">
        <v>3407</v>
      </c>
      <c r="D666" s="542"/>
      <c r="E666" s="556">
        <v>1269964.98</v>
      </c>
      <c r="F666" s="556"/>
      <c r="G666" s="552">
        <v>0</v>
      </c>
      <c r="H666" s="556"/>
      <c r="I666" s="552">
        <v>0</v>
      </c>
      <c r="J666" s="552"/>
      <c r="K666" s="552">
        <v>0</v>
      </c>
      <c r="L666" s="542"/>
      <c r="M666" s="542">
        <v>1269964.98</v>
      </c>
      <c r="N666" s="542"/>
      <c r="P666" s="542"/>
    </row>
    <row r="667" spans="1:16" ht="18" x14ac:dyDescent="0.25">
      <c r="A667" s="329"/>
      <c r="B667" s="542"/>
      <c r="C667" s="272" t="s">
        <v>3408</v>
      </c>
      <c r="D667" s="542"/>
      <c r="E667" s="556">
        <v>3052894.5300000003</v>
      </c>
      <c r="F667" s="556"/>
      <c r="G667" s="552">
        <v>0</v>
      </c>
      <c r="H667" s="556"/>
      <c r="I667" s="552">
        <v>0</v>
      </c>
      <c r="J667" s="552"/>
      <c r="K667" s="552">
        <v>0</v>
      </c>
      <c r="L667" s="542"/>
      <c r="M667" s="542">
        <v>3052894.5300000003</v>
      </c>
      <c r="N667" s="542"/>
      <c r="P667" s="542"/>
    </row>
    <row r="668" spans="1:16" ht="18" x14ac:dyDescent="0.25">
      <c r="A668" s="329"/>
      <c r="B668" s="542"/>
      <c r="C668" s="272" t="s">
        <v>3409</v>
      </c>
      <c r="D668" s="542"/>
      <c r="E668" s="556">
        <v>4505017.78</v>
      </c>
      <c r="F668" s="556"/>
      <c r="G668" s="552">
        <v>0</v>
      </c>
      <c r="H668" s="556"/>
      <c r="I668" s="552">
        <v>0</v>
      </c>
      <c r="J668" s="552"/>
      <c r="K668" s="552">
        <v>0</v>
      </c>
      <c r="L668" s="542"/>
      <c r="M668" s="542">
        <v>4505017.78</v>
      </c>
      <c r="N668" s="542"/>
      <c r="O668" s="498"/>
      <c r="P668" s="542"/>
    </row>
    <row r="669" spans="1:16" ht="18" x14ac:dyDescent="0.25">
      <c r="A669" s="329"/>
      <c r="B669" s="542"/>
      <c r="C669" s="272" t="s">
        <v>3410</v>
      </c>
      <c r="D669" s="542"/>
      <c r="E669" s="556">
        <v>6349158.6699999999</v>
      </c>
      <c r="F669" s="556"/>
      <c r="G669" s="552">
        <v>0</v>
      </c>
      <c r="H669" s="556"/>
      <c r="I669" s="552">
        <v>0</v>
      </c>
      <c r="J669" s="552"/>
      <c r="K669" s="552">
        <v>0</v>
      </c>
      <c r="L669" s="542"/>
      <c r="M669" s="542">
        <v>6349158.6699999999</v>
      </c>
      <c r="N669" s="542"/>
      <c r="P669" s="542"/>
    </row>
    <row r="670" spans="1:16" ht="18" x14ac:dyDescent="0.25">
      <c r="A670" s="329"/>
      <c r="B670" s="542"/>
      <c r="C670" s="272" t="s">
        <v>3411</v>
      </c>
      <c r="D670" s="542"/>
      <c r="E670" s="556">
        <v>2245736.9500000002</v>
      </c>
      <c r="F670" s="556"/>
      <c r="G670" s="552">
        <v>0</v>
      </c>
      <c r="H670" s="556"/>
      <c r="I670" s="552">
        <v>0</v>
      </c>
      <c r="J670" s="552"/>
      <c r="K670" s="552">
        <v>0</v>
      </c>
      <c r="L670" s="542"/>
      <c r="M670" s="542">
        <v>2245736.9500000002</v>
      </c>
      <c r="N670" s="542"/>
      <c r="P670" s="542"/>
    </row>
    <row r="671" spans="1:16" ht="18" x14ac:dyDescent="0.25">
      <c r="A671" s="329"/>
      <c r="B671" s="542"/>
      <c r="C671" s="272" t="s">
        <v>3412</v>
      </c>
      <c r="D671" s="542"/>
      <c r="E671" s="556">
        <v>2756225.21</v>
      </c>
      <c r="F671" s="556"/>
      <c r="G671" s="552">
        <v>0</v>
      </c>
      <c r="H671" s="556"/>
      <c r="I671" s="552">
        <v>0</v>
      </c>
      <c r="J671" s="552"/>
      <c r="K671" s="552">
        <v>0</v>
      </c>
      <c r="L671" s="542"/>
      <c r="M671" s="542">
        <v>2756225.21</v>
      </c>
      <c r="N671" s="542"/>
      <c r="P671" s="542"/>
    </row>
    <row r="672" spans="1:16" ht="18" x14ac:dyDescent="0.25">
      <c r="A672" s="329"/>
      <c r="B672" s="542"/>
      <c r="C672" s="272" t="s">
        <v>3413</v>
      </c>
      <c r="D672" s="542"/>
      <c r="E672" s="556">
        <v>3184951.7499999995</v>
      </c>
      <c r="F672" s="556"/>
      <c r="G672" s="552">
        <v>0</v>
      </c>
      <c r="H672" s="556"/>
      <c r="I672" s="552">
        <v>0</v>
      </c>
      <c r="J672" s="552"/>
      <c r="K672" s="552">
        <v>0</v>
      </c>
      <c r="L672" s="542"/>
      <c r="M672" s="542">
        <v>3184951.7499999995</v>
      </c>
      <c r="N672" s="542"/>
      <c r="P672" s="542"/>
    </row>
    <row r="673" spans="1:17" ht="18" x14ac:dyDescent="0.25">
      <c r="A673" s="329"/>
      <c r="B673" s="542"/>
      <c r="C673" s="272" t="s">
        <v>3414</v>
      </c>
      <c r="D673" s="542"/>
      <c r="E673" s="556">
        <v>4158961.38</v>
      </c>
      <c r="F673" s="556"/>
      <c r="G673" s="552">
        <v>0</v>
      </c>
      <c r="H673" s="556"/>
      <c r="I673" s="552">
        <v>0</v>
      </c>
      <c r="J673" s="552"/>
      <c r="K673" s="552">
        <v>0</v>
      </c>
      <c r="L673" s="542"/>
      <c r="M673" s="542">
        <v>4158961.38</v>
      </c>
      <c r="N673" s="542"/>
      <c r="P673" s="542"/>
    </row>
    <row r="674" spans="1:17" ht="18" x14ac:dyDescent="0.25">
      <c r="A674" s="329"/>
      <c r="B674" s="542"/>
      <c r="C674" s="272" t="s">
        <v>3415</v>
      </c>
      <c r="D674" s="542"/>
      <c r="E674" s="556">
        <v>2147521.66</v>
      </c>
      <c r="F674" s="556"/>
      <c r="G674" s="552">
        <v>0</v>
      </c>
      <c r="H674" s="556"/>
      <c r="I674" s="552">
        <v>0</v>
      </c>
      <c r="J674" s="552"/>
      <c r="K674" s="552">
        <v>0</v>
      </c>
      <c r="L674" s="542"/>
      <c r="M674" s="542">
        <v>2147521.66</v>
      </c>
      <c r="N674" s="542"/>
      <c r="P674" s="542"/>
    </row>
    <row r="675" spans="1:17" s="290" customFormat="1" ht="18" x14ac:dyDescent="0.25">
      <c r="A675" s="329"/>
      <c r="B675" s="542"/>
      <c r="C675" s="272" t="s">
        <v>3361</v>
      </c>
      <c r="D675" s="542"/>
      <c r="E675" s="558">
        <v>827038.34</v>
      </c>
      <c r="F675" s="558"/>
      <c r="G675" s="542">
        <v>0</v>
      </c>
      <c r="H675" s="558"/>
      <c r="I675" s="542">
        <v>0</v>
      </c>
      <c r="J675" s="542"/>
      <c r="K675" s="542">
        <v>0</v>
      </c>
      <c r="L675" s="542"/>
      <c r="M675" s="542">
        <v>827038.34</v>
      </c>
      <c r="N675" s="542"/>
      <c r="P675" s="542"/>
    </row>
    <row r="676" spans="1:17" s="290" customFormat="1" ht="18.75" thickBot="1" x14ac:dyDescent="0.3">
      <c r="A676" s="329"/>
      <c r="B676" s="542"/>
      <c r="C676" s="273"/>
      <c r="D676" s="542"/>
      <c r="E676" s="543">
        <v>38093702.180000007</v>
      </c>
      <c r="F676" s="542"/>
      <c r="G676" s="543">
        <v>0</v>
      </c>
      <c r="H676" s="542"/>
      <c r="I676" s="543">
        <v>0</v>
      </c>
      <c r="J676" s="542"/>
      <c r="K676" s="543">
        <v>0</v>
      </c>
      <c r="L676" s="542"/>
      <c r="M676" s="543">
        <v>38093702.180000007</v>
      </c>
      <c r="N676" s="542"/>
      <c r="O676" s="400"/>
      <c r="P676" s="542"/>
    </row>
    <row r="677" spans="1:17" s="290" customFormat="1" ht="18.75" thickTop="1" x14ac:dyDescent="0.25">
      <c r="E677" s="400"/>
      <c r="G677" s="400"/>
      <c r="I677" s="400"/>
      <c r="K677" s="400"/>
      <c r="M677" s="500"/>
      <c r="N677" s="328"/>
      <c r="P677" s="328"/>
    </row>
    <row r="678" spans="1:17" ht="18" x14ac:dyDescent="0.25">
      <c r="A678" s="588" t="s">
        <v>3362</v>
      </c>
      <c r="B678" s="588"/>
      <c r="C678" s="588"/>
      <c r="D678" s="588"/>
      <c r="E678" s="588"/>
      <c r="F678" s="588"/>
      <c r="G678" s="588"/>
      <c r="H678" s="588"/>
      <c r="I678" s="588"/>
      <c r="J678" s="588"/>
      <c r="K678" s="588"/>
      <c r="L678" s="588"/>
      <c r="M678" s="588"/>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589" t="s">
        <v>3419</v>
      </c>
      <c r="D682" s="589"/>
      <c r="E682" s="589"/>
      <c r="F682" s="589"/>
      <c r="G682" s="589"/>
      <c r="H682" s="589"/>
      <c r="I682" s="589"/>
      <c r="J682" s="589"/>
      <c r="K682" s="589"/>
      <c r="L682" s="589"/>
      <c r="M682" s="589"/>
      <c r="N682" s="589"/>
      <c r="O682" s="589"/>
      <c r="P682" s="589"/>
      <c r="Q682" s="589"/>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17171164.749999996</v>
      </c>
      <c r="D685" s="552"/>
      <c r="E685" s="552">
        <v>21981269.750000007</v>
      </c>
      <c r="F685" s="552"/>
      <c r="G685" s="552">
        <v>33245626.449999984</v>
      </c>
      <c r="H685" s="552"/>
      <c r="I685" s="552">
        <v>85584526.179999962</v>
      </c>
      <c r="J685" s="552"/>
      <c r="K685" s="552">
        <v>219640071.74000043</v>
      </c>
      <c r="L685" s="552"/>
      <c r="M685" s="552">
        <v>295436309.9800002</v>
      </c>
      <c r="N685" s="552"/>
      <c r="O685" s="552">
        <v>1847155525.0999932</v>
      </c>
      <c r="P685" s="552"/>
      <c r="Q685" s="552">
        <v>2520214493.9499941</v>
      </c>
    </row>
    <row r="686" spans="1:17" ht="18" x14ac:dyDescent="0.25">
      <c r="A686" s="260" t="s">
        <v>3404</v>
      </c>
      <c r="B686" s="552"/>
      <c r="C686" s="552">
        <v>7871917.5100000007</v>
      </c>
      <c r="D686" s="552"/>
      <c r="E686" s="552">
        <v>18408464.129999992</v>
      </c>
      <c r="F686" s="552"/>
      <c r="G686" s="552">
        <v>53392227.619999982</v>
      </c>
      <c r="H686" s="552"/>
      <c r="I686" s="552">
        <v>109790224.62999991</v>
      </c>
      <c r="J686" s="552"/>
      <c r="K686" s="552">
        <v>217848475.33999991</v>
      </c>
      <c r="L686" s="552"/>
      <c r="M686" s="552">
        <v>295741684.1000002</v>
      </c>
      <c r="N686" s="552"/>
      <c r="O686" s="552">
        <v>1584598567.3099978</v>
      </c>
      <c r="P686" s="552"/>
      <c r="Q686" s="552">
        <v>2287651560.6399975</v>
      </c>
    </row>
    <row r="687" spans="1:17" ht="18" x14ac:dyDescent="0.25">
      <c r="A687" s="260" t="s">
        <v>3405</v>
      </c>
      <c r="B687" s="552"/>
      <c r="C687" s="552">
        <v>10014185.32</v>
      </c>
      <c r="D687" s="552"/>
      <c r="E687" s="552">
        <v>28365326.070000008</v>
      </c>
      <c r="F687" s="552"/>
      <c r="G687" s="552">
        <v>51658268.570000015</v>
      </c>
      <c r="H687" s="552"/>
      <c r="I687" s="552">
        <v>140821339.10999995</v>
      </c>
      <c r="J687" s="552"/>
      <c r="K687" s="552">
        <v>258760538.18999964</v>
      </c>
      <c r="L687" s="552"/>
      <c r="M687" s="552">
        <v>380091926.45000035</v>
      </c>
      <c r="N687" s="552"/>
      <c r="O687" s="552">
        <v>1952395321.7300072</v>
      </c>
      <c r="P687" s="552"/>
      <c r="Q687" s="552">
        <v>2822106905.4400072</v>
      </c>
    </row>
    <row r="688" spans="1:17" ht="18" x14ac:dyDescent="0.25">
      <c r="A688" s="260" t="s">
        <v>3406</v>
      </c>
      <c r="B688" s="552"/>
      <c r="C688" s="552">
        <v>9060287.7299999986</v>
      </c>
      <c r="D688" s="552"/>
      <c r="E688" s="552">
        <v>27442938.750000011</v>
      </c>
      <c r="F688" s="552"/>
      <c r="G688" s="552">
        <v>64505137.380000018</v>
      </c>
      <c r="H688" s="552"/>
      <c r="I688" s="552">
        <v>138090376.13000005</v>
      </c>
      <c r="J688" s="552"/>
      <c r="K688" s="552">
        <v>297711905.36999989</v>
      </c>
      <c r="L688" s="552"/>
      <c r="M688" s="552">
        <v>440620798.37999988</v>
      </c>
      <c r="N688" s="552"/>
      <c r="O688" s="552">
        <v>2172992113.0600033</v>
      </c>
      <c r="P688" s="552"/>
      <c r="Q688" s="552">
        <v>3150423556.8000031</v>
      </c>
    </row>
    <row r="689" spans="1:17" ht="18" x14ac:dyDescent="0.25">
      <c r="A689" s="260" t="s">
        <v>3407</v>
      </c>
      <c r="B689" s="552"/>
      <c r="C689" s="552">
        <v>25166176.629999999</v>
      </c>
      <c r="D689" s="552"/>
      <c r="E689" s="552">
        <v>34270438.229999997</v>
      </c>
      <c r="F689" s="552"/>
      <c r="G689" s="552">
        <v>75666799.700000018</v>
      </c>
      <c r="H689" s="552"/>
      <c r="I689" s="552">
        <v>178985120.70999998</v>
      </c>
      <c r="J689" s="552"/>
      <c r="K689" s="552">
        <v>341889501.57999921</v>
      </c>
      <c r="L689" s="552"/>
      <c r="M689" s="552">
        <v>513424007.64000046</v>
      </c>
      <c r="N689" s="552"/>
      <c r="O689" s="552">
        <v>2306500057.630002</v>
      </c>
      <c r="P689" s="552"/>
      <c r="Q689" s="552">
        <v>3475902102.1200018</v>
      </c>
    </row>
    <row r="690" spans="1:17" ht="18" x14ac:dyDescent="0.25">
      <c r="A690" s="260" t="s">
        <v>3408</v>
      </c>
      <c r="B690" s="552"/>
      <c r="C690" s="552">
        <v>38736110.789999999</v>
      </c>
      <c r="D690" s="552"/>
      <c r="E690" s="552">
        <v>48262596.120000027</v>
      </c>
      <c r="F690" s="552"/>
      <c r="G690" s="552">
        <v>92887982.069999978</v>
      </c>
      <c r="H690" s="552"/>
      <c r="I690" s="552">
        <v>225116034.13000008</v>
      </c>
      <c r="J690" s="552"/>
      <c r="K690" s="552">
        <v>435840307.44999987</v>
      </c>
      <c r="L690" s="552"/>
      <c r="M690" s="552">
        <v>651174776.88999951</v>
      </c>
      <c r="N690" s="552"/>
      <c r="O690" s="552">
        <v>2647565076.1699886</v>
      </c>
      <c r="P690" s="552"/>
      <c r="Q690" s="552">
        <v>4139582883.619988</v>
      </c>
    </row>
    <row r="691" spans="1:17" ht="18" x14ac:dyDescent="0.25">
      <c r="A691" s="260" t="s">
        <v>3409</v>
      </c>
      <c r="B691" s="552"/>
      <c r="C691" s="552">
        <v>51043725.009999998</v>
      </c>
      <c r="D691" s="552"/>
      <c r="E691" s="552">
        <v>52746216.88000001</v>
      </c>
      <c r="F691" s="552"/>
      <c r="G691" s="552">
        <v>103684489.09999995</v>
      </c>
      <c r="H691" s="552"/>
      <c r="I691" s="552">
        <v>289498324.27000016</v>
      </c>
      <c r="J691" s="552"/>
      <c r="K691" s="552">
        <v>505483954.27999961</v>
      </c>
      <c r="L691" s="552"/>
      <c r="M691" s="552">
        <v>758808395.33000004</v>
      </c>
      <c r="N691" s="552"/>
      <c r="O691" s="552">
        <v>3109478482.3599887</v>
      </c>
      <c r="P691" s="552"/>
      <c r="Q691" s="552">
        <v>4870743587.2299881</v>
      </c>
    </row>
    <row r="692" spans="1:17" ht="18" x14ac:dyDescent="0.25">
      <c r="A692" s="260" t="s">
        <v>3410</v>
      </c>
      <c r="B692" s="552"/>
      <c r="C692" s="552">
        <v>63902142.079999998</v>
      </c>
      <c r="D692" s="552"/>
      <c r="E692" s="552">
        <v>59742487.729999989</v>
      </c>
      <c r="F692" s="552"/>
      <c r="G692" s="552">
        <v>117905996.11000004</v>
      </c>
      <c r="H692" s="552"/>
      <c r="I692" s="552">
        <v>300741567.27000028</v>
      </c>
      <c r="J692" s="552"/>
      <c r="K692" s="552">
        <v>557783131.29999995</v>
      </c>
      <c r="L692" s="552"/>
      <c r="M692" s="552">
        <v>832203795.99999952</v>
      </c>
      <c r="N692" s="552"/>
      <c r="O692" s="552">
        <v>3122031447.7500057</v>
      </c>
      <c r="P692" s="552"/>
      <c r="Q692" s="552">
        <v>5054310568.2400055</v>
      </c>
    </row>
    <row r="693" spans="1:17" ht="18" x14ac:dyDescent="0.25">
      <c r="A693" s="260" t="s">
        <v>3411</v>
      </c>
      <c r="B693" s="552"/>
      <c r="C693" s="552">
        <v>82737299.099999979</v>
      </c>
      <c r="D693" s="552"/>
      <c r="E693" s="552">
        <v>46498723.290000014</v>
      </c>
      <c r="F693" s="552"/>
      <c r="G693" s="552">
        <v>101608927.87999998</v>
      </c>
      <c r="H693" s="552"/>
      <c r="I693" s="552">
        <v>278208023.71999979</v>
      </c>
      <c r="J693" s="552"/>
      <c r="K693" s="552">
        <v>498946194.55999982</v>
      </c>
      <c r="L693" s="552"/>
      <c r="M693" s="552">
        <v>700299317.9399991</v>
      </c>
      <c r="N693" s="552"/>
      <c r="O693" s="552">
        <v>2814062140.829999</v>
      </c>
      <c r="P693" s="552"/>
      <c r="Q693" s="552">
        <v>4522360627.3199978</v>
      </c>
    </row>
    <row r="694" spans="1:17" ht="18" x14ac:dyDescent="0.25">
      <c r="A694" s="260" t="s">
        <v>3412</v>
      </c>
      <c r="B694" s="552"/>
      <c r="C694" s="552">
        <v>69165127.249999955</v>
      </c>
      <c r="D694" s="552"/>
      <c r="E694" s="552">
        <v>39726729.530000009</v>
      </c>
      <c r="F694" s="552"/>
      <c r="G694" s="552">
        <v>97465221.440000042</v>
      </c>
      <c r="H694" s="552"/>
      <c r="I694" s="552">
        <v>235856859.42999989</v>
      </c>
      <c r="J694" s="552"/>
      <c r="K694" s="552">
        <v>442931631.89000022</v>
      </c>
      <c r="L694" s="552"/>
      <c r="M694" s="552">
        <v>654301727.14000046</v>
      </c>
      <c r="N694" s="552"/>
      <c r="O694" s="552">
        <v>2295240221.9900055</v>
      </c>
      <c r="P694" s="552"/>
      <c r="Q694" s="552">
        <v>3834687518.6700063</v>
      </c>
    </row>
    <row r="695" spans="1:17" ht="18" x14ac:dyDescent="0.25">
      <c r="A695" s="260" t="s">
        <v>3413</v>
      </c>
      <c r="B695" s="552"/>
      <c r="C695" s="552">
        <v>66025191.099999987</v>
      </c>
      <c r="D695" s="552"/>
      <c r="E695" s="552">
        <v>36414131.470000006</v>
      </c>
      <c r="F695" s="552"/>
      <c r="G695" s="552">
        <v>91961694.970000014</v>
      </c>
      <c r="H695" s="552"/>
      <c r="I695" s="552">
        <v>223462000.37000006</v>
      </c>
      <c r="J695" s="552"/>
      <c r="K695" s="552">
        <v>448313420.93000031</v>
      </c>
      <c r="L695" s="552"/>
      <c r="M695" s="552">
        <v>688329255.15000105</v>
      </c>
      <c r="N695" s="552"/>
      <c r="O695" s="552">
        <v>2231974404.3100038</v>
      </c>
      <c r="P695" s="552"/>
      <c r="Q695" s="552">
        <v>3786480098.300005</v>
      </c>
    </row>
    <row r="696" spans="1:17" ht="18" x14ac:dyDescent="0.25">
      <c r="A696" s="260" t="s">
        <v>3414</v>
      </c>
      <c r="B696" s="552"/>
      <c r="C696" s="552">
        <v>53532562.529999994</v>
      </c>
      <c r="D696" s="552"/>
      <c r="E696" s="552">
        <v>58372022.469999999</v>
      </c>
      <c r="F696" s="552"/>
      <c r="G696" s="552">
        <v>115130792.15999998</v>
      </c>
      <c r="H696" s="552"/>
      <c r="I696" s="552">
        <v>294885722.83000004</v>
      </c>
      <c r="J696" s="552"/>
      <c r="K696" s="552">
        <v>531478229.48000026</v>
      </c>
      <c r="L696" s="552"/>
      <c r="M696" s="552">
        <v>747121715.57999909</v>
      </c>
      <c r="N696" s="552"/>
      <c r="O696" s="552">
        <v>2533086187.7300005</v>
      </c>
      <c r="P696" s="552"/>
      <c r="Q696" s="552">
        <v>4333607232.7799997</v>
      </c>
    </row>
    <row r="697" spans="1:17" ht="18" x14ac:dyDescent="0.25">
      <c r="A697" s="260" t="s">
        <v>3415</v>
      </c>
      <c r="B697" s="552"/>
      <c r="C697" s="552">
        <v>58754911.339999996</v>
      </c>
      <c r="D697" s="552"/>
      <c r="E697" s="552">
        <v>32520534.689999998</v>
      </c>
      <c r="F697" s="552"/>
      <c r="G697" s="552">
        <v>79736087.959999934</v>
      </c>
      <c r="H697" s="552"/>
      <c r="I697" s="552">
        <v>172790254.56999999</v>
      </c>
      <c r="J697" s="552"/>
      <c r="K697" s="552">
        <v>236659368.83000001</v>
      </c>
      <c r="L697" s="552"/>
      <c r="M697" s="552">
        <v>451391779.01000041</v>
      </c>
      <c r="N697" s="552"/>
      <c r="O697" s="552">
        <v>1451449411.0900025</v>
      </c>
      <c r="P697" s="552"/>
      <c r="Q697" s="552">
        <v>2483302347.4900026</v>
      </c>
    </row>
    <row r="698" spans="1:17" s="290" customFormat="1" ht="18" x14ac:dyDescent="0.25">
      <c r="A698" s="272" t="s">
        <v>3361</v>
      </c>
      <c r="B698" s="542"/>
      <c r="C698" s="542">
        <v>21579503.890000001</v>
      </c>
      <c r="D698" s="542"/>
      <c r="E698" s="542">
        <v>8824041.3900000006</v>
      </c>
      <c r="F698" s="542"/>
      <c r="G698" s="542">
        <v>24914588.509999998</v>
      </c>
      <c r="H698" s="542"/>
      <c r="I698" s="542">
        <v>36664425.580000006</v>
      </c>
      <c r="J698" s="542"/>
      <c r="K698" s="542">
        <v>57968728.220000006</v>
      </c>
      <c r="L698" s="542"/>
      <c r="M698" s="542">
        <v>92422805.209999993</v>
      </c>
      <c r="N698" s="542"/>
      <c r="O698" s="542">
        <v>327236257.50000006</v>
      </c>
      <c r="P698" s="542"/>
      <c r="Q698" s="542">
        <v>569610350.30000007</v>
      </c>
    </row>
    <row r="699" spans="1:17" s="290" customFormat="1" ht="18.75" thickBot="1" x14ac:dyDescent="0.3">
      <c r="A699" s="329"/>
      <c r="B699" s="542"/>
      <c r="C699" s="543">
        <v>574760305.02999985</v>
      </c>
      <c r="D699" s="542"/>
      <c r="E699" s="543">
        <v>513575920.50000018</v>
      </c>
      <c r="F699" s="542"/>
      <c r="G699" s="543">
        <v>1103763839.9200001</v>
      </c>
      <c r="H699" s="542"/>
      <c r="I699" s="543">
        <v>2710494798.9299998</v>
      </c>
      <c r="J699" s="542"/>
      <c r="K699" s="543">
        <v>5051255459.1599989</v>
      </c>
      <c r="L699" s="542"/>
      <c r="M699" s="543">
        <v>7501368294.7999992</v>
      </c>
      <c r="N699" s="542"/>
      <c r="O699" s="543">
        <v>30395765214.559998</v>
      </c>
      <c r="P699" s="542"/>
      <c r="Q699" s="543">
        <v>47850983833</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588" t="s">
        <v>3362</v>
      </c>
      <c r="B702" s="588"/>
      <c r="C702" s="588"/>
      <c r="D702" s="588"/>
      <c r="E702" s="588"/>
      <c r="F702" s="588"/>
      <c r="G702" s="588"/>
      <c r="H702" s="588"/>
      <c r="I702" s="588"/>
      <c r="J702" s="588"/>
      <c r="K702" s="588"/>
      <c r="L702" s="588"/>
      <c r="M702" s="588"/>
      <c r="Q702" s="562"/>
    </row>
    <row r="704" spans="1:17" ht="45.6" customHeight="1" x14ac:dyDescent="0.2">
      <c r="A704" s="590" t="s">
        <v>3422</v>
      </c>
      <c r="B704" s="590"/>
      <c r="C704" s="590"/>
      <c r="D704" s="590"/>
      <c r="E704" s="590"/>
      <c r="F704" s="590"/>
      <c r="G704" s="590"/>
      <c r="H704" s="590"/>
      <c r="I704" s="590"/>
      <c r="J704" s="590"/>
      <c r="K704" s="590"/>
      <c r="L704" s="590"/>
      <c r="M704" s="590"/>
      <c r="N704" s="590"/>
      <c r="O704" s="590"/>
      <c r="P704" s="590"/>
      <c r="Q704" s="590"/>
    </row>
    <row r="705" spans="1:17" s="563" customFormat="1" ht="32.25" customHeight="1" x14ac:dyDescent="0.35">
      <c r="A705" s="591" t="s">
        <v>3423</v>
      </c>
      <c r="B705" s="591"/>
      <c r="C705" s="591"/>
      <c r="D705" s="591"/>
      <c r="E705" s="591"/>
      <c r="F705" s="591"/>
      <c r="G705" s="591"/>
      <c r="H705" s="591"/>
      <c r="I705" s="591"/>
      <c r="J705" s="591"/>
      <c r="K705" s="591"/>
      <c r="L705" s="591"/>
      <c r="M705" s="591"/>
      <c r="N705" s="591"/>
      <c r="O705" s="591"/>
      <c r="P705" s="591"/>
      <c r="Q705" s="591"/>
    </row>
    <row r="706" spans="1:17" s="563" customFormat="1" ht="409.6" customHeight="1" x14ac:dyDescent="0.35">
      <c r="A706" s="591"/>
      <c r="B706" s="591"/>
      <c r="C706" s="591"/>
      <c r="D706" s="591"/>
      <c r="E706" s="591"/>
      <c r="F706" s="591"/>
      <c r="G706" s="591"/>
      <c r="H706" s="591"/>
      <c r="I706" s="591"/>
      <c r="J706" s="591"/>
      <c r="K706" s="591"/>
      <c r="L706" s="591"/>
      <c r="M706" s="591"/>
      <c r="N706" s="591"/>
      <c r="O706" s="591"/>
      <c r="P706" s="591"/>
      <c r="Q706" s="591"/>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43:D145"/>
    <mergeCell ref="A155:K155"/>
    <mergeCell ref="A156:O156"/>
    <mergeCell ref="A163:M163"/>
    <mergeCell ref="A165:K165"/>
    <mergeCell ref="L165:M165"/>
    <mergeCell ref="E255:G255"/>
    <mergeCell ref="A174:M174"/>
    <mergeCell ref="A182:E182"/>
    <mergeCell ref="K185:K186"/>
    <mergeCell ref="K187:M187"/>
    <mergeCell ref="A197:M197"/>
    <mergeCell ref="A198:P198"/>
    <mergeCell ref="A199:M199"/>
    <mergeCell ref="A204:E204"/>
    <mergeCell ref="A214:M214"/>
    <mergeCell ref="A215:M215"/>
    <mergeCell ref="A250:M250"/>
    <mergeCell ref="E418:M418"/>
    <mergeCell ref="E258:G258"/>
    <mergeCell ref="A269:M269"/>
    <mergeCell ref="A270:M270"/>
    <mergeCell ref="I283:J283"/>
    <mergeCell ref="I300:J300"/>
    <mergeCell ref="A309:M309"/>
    <mergeCell ref="A310:Q310"/>
    <mergeCell ref="I314:J314"/>
    <mergeCell ref="A326:M326"/>
    <mergeCell ref="A370:M370"/>
    <mergeCell ref="A414:M414"/>
    <mergeCell ref="E658:M658"/>
    <mergeCell ref="E438:M438"/>
    <mergeCell ref="E458:M458"/>
    <mergeCell ref="E478:M478"/>
    <mergeCell ref="E498:M498"/>
    <mergeCell ref="E518:M518"/>
    <mergeCell ref="E538:M538"/>
    <mergeCell ref="E558:M558"/>
    <mergeCell ref="E578:M578"/>
    <mergeCell ref="E598:M598"/>
    <mergeCell ref="E618:M618"/>
    <mergeCell ref="E638:M638"/>
    <mergeCell ref="A678:M678"/>
    <mergeCell ref="C682:Q682"/>
    <mergeCell ref="A702:M702"/>
    <mergeCell ref="A704:Q704"/>
    <mergeCell ref="A705:Q70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1" sqref="G9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0" t="s">
        <v>1482</v>
      </c>
      <c r="B1" s="620"/>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2.3957466174662394</v>
      </c>
      <c r="H75" s="49"/>
    </row>
    <row r="76" spans="1:14" x14ac:dyDescent="0.25">
      <c r="A76" s="51" t="s">
        <v>1447</v>
      </c>
      <c r="B76" s="51" t="s">
        <v>3008</v>
      </c>
      <c r="C76" s="222">
        <f>'D. Insert Nat Trans Templ'!G266/12</f>
        <v>1.8784200492004273</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t="s">
        <v>1193</v>
      </c>
      <c r="D82" s="573" t="s">
        <v>1187</v>
      </c>
      <c r="E82" s="573" t="s">
        <v>1187</v>
      </c>
      <c r="F82" s="573" t="s">
        <v>1187</v>
      </c>
      <c r="G82" s="576" t="s">
        <v>1193</v>
      </c>
      <c r="H82" s="49"/>
    </row>
    <row r="83" spans="1:8" x14ac:dyDescent="0.25">
      <c r="A83" s="51" t="s">
        <v>1454</v>
      </c>
      <c r="B83" s="51" t="s">
        <v>1468</v>
      </c>
      <c r="C83" s="576">
        <f>'D. Insert Nat Trans Templ'!M276/100</f>
        <v>2.0124781915892009E-3</v>
      </c>
      <c r="D83" s="573" t="s">
        <v>1187</v>
      </c>
      <c r="E83" s="573" t="s">
        <v>1187</v>
      </c>
      <c r="F83" s="573" t="s">
        <v>1187</v>
      </c>
      <c r="G83" s="577">
        <f t="shared" ref="G83:G86" si="0">+C83</f>
        <v>2.0124781915892009E-3</v>
      </c>
      <c r="H83" s="49"/>
    </row>
    <row r="84" spans="1:8" x14ac:dyDescent="0.25">
      <c r="A84" s="51" t="s">
        <v>1455</v>
      </c>
      <c r="B84" s="51" t="s">
        <v>1466</v>
      </c>
      <c r="C84" s="576">
        <f>'D. Insert Nat Trans Templ'!M277/100</f>
        <v>8.3302175769498573E-4</v>
      </c>
      <c r="D84" s="573" t="s">
        <v>1187</v>
      </c>
      <c r="E84" s="573" t="s">
        <v>1187</v>
      </c>
      <c r="F84" s="573" t="s">
        <v>1187</v>
      </c>
      <c r="G84" s="577">
        <f t="shared" si="0"/>
        <v>8.3302175769498573E-4</v>
      </c>
      <c r="H84" s="49"/>
    </row>
    <row r="85" spans="1:8" x14ac:dyDescent="0.25">
      <c r="A85" s="51" t="s">
        <v>1456</v>
      </c>
      <c r="B85" s="51" t="s">
        <v>1467</v>
      </c>
      <c r="C85" s="576">
        <v>6.0110349518380311E-4</v>
      </c>
      <c r="D85" s="573" t="s">
        <v>1187</v>
      </c>
      <c r="E85" s="573" t="s">
        <v>1187</v>
      </c>
      <c r="F85" s="573" t="s">
        <v>1187</v>
      </c>
      <c r="G85" s="577">
        <f t="shared" si="0"/>
        <v>6.0110349518380311E-4</v>
      </c>
      <c r="H85" s="49"/>
    </row>
    <row r="86" spans="1:8" x14ac:dyDescent="0.25">
      <c r="A86" s="51" t="s">
        <v>1470</v>
      </c>
      <c r="B86" s="51" t="s">
        <v>1469</v>
      </c>
      <c r="C86" s="576">
        <v>8.6866243241866541E-4</v>
      </c>
      <c r="D86" s="573" t="s">
        <v>1187</v>
      </c>
      <c r="E86" s="573" t="s">
        <v>1187</v>
      </c>
      <c r="F86" s="573" t="s">
        <v>1187</v>
      </c>
      <c r="G86" s="577">
        <f t="shared" si="0"/>
        <v>8.6866243241866541E-4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2" t="s">
        <v>2179</v>
      </c>
      <c r="C5" s="623"/>
      <c r="D5" s="51"/>
      <c r="E5" s="57"/>
      <c r="F5" s="57"/>
      <c r="G5" s="57"/>
    </row>
    <row r="6" spans="1:7" x14ac:dyDescent="0.25">
      <c r="A6" s="160"/>
      <c r="B6" s="624" t="s">
        <v>1608</v>
      </c>
      <c r="C6" s="624"/>
      <c r="D6" s="158"/>
      <c r="E6" s="51"/>
      <c r="F6" s="51"/>
      <c r="G6" s="51"/>
    </row>
    <row r="7" spans="1:7" x14ac:dyDescent="0.25">
      <c r="A7" s="51"/>
      <c r="B7" s="625" t="s">
        <v>1609</v>
      </c>
      <c r="C7" s="626"/>
      <c r="D7" s="158"/>
      <c r="E7" s="51"/>
      <c r="F7" s="51"/>
      <c r="G7" s="51"/>
    </row>
    <row r="8" spans="1:7" x14ac:dyDescent="0.25">
      <c r="A8" s="51"/>
      <c r="B8" s="627" t="s">
        <v>1610</v>
      </c>
      <c r="C8" s="628"/>
      <c r="D8" s="158"/>
      <c r="E8" s="51"/>
      <c r="F8" s="51"/>
      <c r="G8" s="51"/>
    </row>
    <row r="9" spans="1:7" ht="15.75" thickBot="1" x14ac:dyDescent="0.3">
      <c r="A9" s="51"/>
      <c r="B9" s="629" t="s">
        <v>1611</v>
      </c>
      <c r="C9" s="630"/>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1" t="s">
        <v>1608</v>
      </c>
      <c r="C13" s="621"/>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1" t="s">
        <v>1609</v>
      </c>
      <c r="C24" s="621"/>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1" t="s">
        <v>2735</v>
      </c>
      <c r="C9" s="621"/>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0" t="s">
        <v>1482</v>
      </c>
      <c r="B1" s="620"/>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6" t="s">
        <v>2056</v>
      </c>
      <c r="F5" s="637"/>
      <c r="G5" s="156" t="s">
        <v>2055</v>
      </c>
      <c r="H5" s="154"/>
    </row>
    <row r="6" spans="1:9" x14ac:dyDescent="0.25">
      <c r="A6" s="51"/>
      <c r="B6" s="51"/>
      <c r="C6" s="51"/>
      <c r="D6" s="51"/>
      <c r="F6" s="157"/>
      <c r="G6" s="157"/>
    </row>
    <row r="7" spans="1:9" ht="18.75" customHeight="1" x14ac:dyDescent="0.25">
      <c r="A7" s="55"/>
      <c r="B7" s="622" t="s">
        <v>2083</v>
      </c>
      <c r="C7" s="623"/>
      <c r="D7" s="158"/>
      <c r="E7" s="622" t="s">
        <v>2072</v>
      </c>
      <c r="F7" s="621"/>
      <c r="G7" s="621"/>
      <c r="H7" s="623"/>
    </row>
    <row r="8" spans="1:9" ht="18.75" customHeight="1" x14ac:dyDescent="0.25">
      <c r="A8" s="51"/>
      <c r="B8" s="638" t="s">
        <v>2049</v>
      </c>
      <c r="C8" s="639"/>
      <c r="D8" s="158"/>
      <c r="E8" s="640" t="s">
        <v>82</v>
      </c>
      <c r="F8" s="641"/>
      <c r="G8" s="641"/>
      <c r="H8" s="642"/>
    </row>
    <row r="9" spans="1:9" ht="18.75" customHeight="1" x14ac:dyDescent="0.25">
      <c r="A9" s="51"/>
      <c r="B9" s="638" t="s">
        <v>2053</v>
      </c>
      <c r="C9" s="639"/>
      <c r="D9" s="159"/>
      <c r="E9" s="640"/>
      <c r="F9" s="641"/>
      <c r="G9" s="641"/>
      <c r="H9" s="642"/>
      <c r="I9" s="154"/>
    </row>
    <row r="10" spans="1:9" x14ac:dyDescent="0.25">
      <c r="A10" s="160"/>
      <c r="B10" s="643"/>
      <c r="C10" s="643"/>
      <c r="D10" s="158"/>
      <c r="E10" s="640"/>
      <c r="F10" s="641"/>
      <c r="G10" s="641"/>
      <c r="H10" s="642"/>
      <c r="I10" s="154"/>
    </row>
    <row r="11" spans="1:9" ht="15.75" thickBot="1" x14ac:dyDescent="0.3">
      <c r="A11" s="160"/>
      <c r="B11" s="644"/>
      <c r="C11" s="645"/>
      <c r="D11" s="159"/>
      <c r="E11" s="640"/>
      <c r="F11" s="641"/>
      <c r="G11" s="641"/>
      <c r="H11" s="642"/>
      <c r="I11" s="154"/>
    </row>
    <row r="12" spans="1:9" x14ac:dyDescent="0.25">
      <c r="A12" s="51"/>
      <c r="B12" s="161"/>
      <c r="C12" s="51"/>
      <c r="D12" s="51"/>
      <c r="E12" s="640"/>
      <c r="F12" s="641"/>
      <c r="G12" s="641"/>
      <c r="H12" s="642"/>
      <c r="I12" s="154"/>
    </row>
    <row r="13" spans="1:9" ht="15.75" customHeight="1" thickBot="1" x14ac:dyDescent="0.3">
      <c r="A13" s="51"/>
      <c r="B13" s="161"/>
      <c r="C13" s="51"/>
      <c r="D13" s="51"/>
      <c r="E13" s="631" t="s">
        <v>2084</v>
      </c>
      <c r="F13" s="632"/>
      <c r="G13" s="633" t="s">
        <v>2085</v>
      </c>
      <c r="H13" s="634"/>
      <c r="I13" s="154"/>
    </row>
    <row r="14" spans="1:9" x14ac:dyDescent="0.25">
      <c r="A14" s="51"/>
      <c r="B14" s="161"/>
      <c r="C14" s="51"/>
      <c r="D14" s="51"/>
      <c r="E14" s="162"/>
      <c r="F14" s="162"/>
      <c r="G14" s="51"/>
      <c r="H14" s="155"/>
    </row>
    <row r="15" spans="1:9" ht="18.75" customHeight="1" x14ac:dyDescent="0.25">
      <c r="A15" s="62"/>
      <c r="B15" s="635" t="s">
        <v>2086</v>
      </c>
      <c r="C15" s="635"/>
      <c r="D15" s="635"/>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5" t="s">
        <v>2053</v>
      </c>
      <c r="C20" s="635"/>
      <c r="D20" s="635"/>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N25" sqref="N25"/>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8" t="s">
        <v>3014</v>
      </c>
      <c r="E6" s="578"/>
      <c r="F6" s="578"/>
      <c r="G6" s="578"/>
      <c r="H6" s="578"/>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3463</v>
      </c>
      <c r="G9" s="6"/>
      <c r="H9" s="6"/>
      <c r="I9" s="6"/>
      <c r="J9" s="7"/>
    </row>
    <row r="10" spans="2:10" ht="21" x14ac:dyDescent="0.25">
      <c r="B10" s="5"/>
      <c r="C10" s="6"/>
      <c r="D10" s="6"/>
      <c r="E10" s="6"/>
      <c r="F10" s="12" t="s">
        <v>3462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1" t="s">
        <v>15</v>
      </c>
      <c r="E24" s="582" t="s">
        <v>16</v>
      </c>
      <c r="F24" s="582"/>
      <c r="G24" s="582"/>
      <c r="H24" s="582"/>
      <c r="I24" s="6"/>
      <c r="J24" s="7"/>
    </row>
    <row r="25" spans="2:10" x14ac:dyDescent="0.25">
      <c r="B25" s="5"/>
      <c r="C25" s="6"/>
      <c r="D25" s="6"/>
      <c r="H25" s="6"/>
      <c r="I25" s="6"/>
      <c r="J25" s="7"/>
    </row>
    <row r="26" spans="2:10" x14ac:dyDescent="0.25">
      <c r="B26" s="5"/>
      <c r="C26" s="6"/>
      <c r="D26" s="581" t="s">
        <v>17</v>
      </c>
      <c r="E26" s="582"/>
      <c r="F26" s="582"/>
      <c r="G26" s="582"/>
      <c r="H26" s="582"/>
      <c r="I26" s="6"/>
      <c r="J26" s="7"/>
    </row>
    <row r="27" spans="2:10" x14ac:dyDescent="0.25">
      <c r="B27" s="5"/>
      <c r="C27" s="6"/>
      <c r="D27" s="15"/>
      <c r="E27" s="15"/>
      <c r="F27" s="15"/>
      <c r="G27" s="15"/>
      <c r="H27" s="15"/>
      <c r="I27" s="6"/>
      <c r="J27" s="7"/>
    </row>
    <row r="28" spans="2:10" x14ac:dyDescent="0.25">
      <c r="B28" s="5"/>
      <c r="C28" s="6"/>
      <c r="D28" s="581" t="s">
        <v>18</v>
      </c>
      <c r="E28" s="582" t="s">
        <v>16</v>
      </c>
      <c r="F28" s="582"/>
      <c r="G28" s="582"/>
      <c r="H28" s="582"/>
      <c r="I28" s="6"/>
      <c r="J28" s="7"/>
    </row>
    <row r="29" spans="2:10" x14ac:dyDescent="0.25">
      <c r="B29" s="5"/>
      <c r="C29" s="6"/>
      <c r="D29" s="15"/>
      <c r="E29" s="15"/>
      <c r="F29" s="15"/>
      <c r="G29" s="15"/>
      <c r="H29" s="15"/>
      <c r="I29" s="6"/>
      <c r="J29" s="7"/>
    </row>
    <row r="30" spans="2:10" x14ac:dyDescent="0.25">
      <c r="B30" s="5"/>
      <c r="C30" s="6"/>
      <c r="D30" s="581" t="s">
        <v>19</v>
      </c>
      <c r="E30" s="582" t="s">
        <v>16</v>
      </c>
      <c r="F30" s="582"/>
      <c r="G30" s="582"/>
      <c r="H30" s="582"/>
      <c r="I30" s="6"/>
      <c r="J30" s="7"/>
    </row>
    <row r="31" spans="2:10" x14ac:dyDescent="0.25">
      <c r="B31" s="5"/>
      <c r="C31" s="6"/>
      <c r="D31" s="15"/>
      <c r="E31" s="15"/>
      <c r="F31" s="15"/>
      <c r="G31" s="15"/>
      <c r="H31" s="15"/>
      <c r="I31" s="6"/>
      <c r="J31" s="7"/>
    </row>
    <row r="32" spans="2:10" x14ac:dyDescent="0.25">
      <c r="B32" s="5"/>
      <c r="C32" s="6"/>
      <c r="D32" s="581" t="s">
        <v>20</v>
      </c>
      <c r="E32" s="582" t="s">
        <v>16</v>
      </c>
      <c r="F32" s="582"/>
      <c r="G32" s="582"/>
      <c r="H32" s="582"/>
      <c r="I32" s="6"/>
      <c r="J32" s="7"/>
    </row>
    <row r="33" spans="2:10" x14ac:dyDescent="0.25">
      <c r="B33" s="5"/>
      <c r="C33" s="6"/>
      <c r="I33" s="6"/>
      <c r="J33" s="7"/>
    </row>
    <row r="34" spans="2:10" x14ac:dyDescent="0.25">
      <c r="B34" s="5"/>
      <c r="C34" s="6"/>
      <c r="D34" s="581" t="s">
        <v>21</v>
      </c>
      <c r="E34" s="582" t="s">
        <v>16</v>
      </c>
      <c r="F34" s="582"/>
      <c r="G34" s="582"/>
      <c r="H34" s="582"/>
      <c r="I34" s="6"/>
      <c r="J34" s="7"/>
    </row>
    <row r="35" spans="2:10" x14ac:dyDescent="0.25">
      <c r="B35" s="5"/>
      <c r="C35" s="6"/>
      <c r="D35" s="6"/>
      <c r="E35" s="6"/>
      <c r="F35" s="6"/>
      <c r="G35" s="6"/>
      <c r="H35" s="6"/>
      <c r="I35" s="6"/>
      <c r="J35" s="7"/>
    </row>
    <row r="36" spans="2:10" x14ac:dyDescent="0.25">
      <c r="B36" s="5"/>
      <c r="C36" s="6"/>
      <c r="D36" s="579" t="s">
        <v>22</v>
      </c>
      <c r="E36" s="580"/>
      <c r="F36" s="580"/>
      <c r="G36" s="580"/>
      <c r="H36" s="580"/>
      <c r="I36" s="6"/>
      <c r="J36" s="7"/>
    </row>
    <row r="37" spans="2:10" x14ac:dyDescent="0.25">
      <c r="B37" s="5"/>
      <c r="C37" s="6"/>
      <c r="D37" s="6"/>
      <c r="E37" s="6"/>
      <c r="F37" s="14"/>
      <c r="G37" s="6"/>
      <c r="H37" s="6"/>
      <c r="I37" s="6"/>
      <c r="J37" s="7"/>
    </row>
    <row r="38" spans="2:10" x14ac:dyDescent="0.25">
      <c r="B38" s="5"/>
      <c r="C38" s="6"/>
      <c r="D38" s="579" t="s">
        <v>1483</v>
      </c>
      <c r="E38" s="580"/>
      <c r="F38" s="580"/>
      <c r="G38" s="580"/>
      <c r="H38" s="580"/>
      <c r="I38" s="6"/>
      <c r="J38" s="7"/>
    </row>
    <row r="39" spans="2:10" x14ac:dyDescent="0.25">
      <c r="B39" s="5"/>
      <c r="C39" s="6"/>
      <c r="I39" s="6"/>
      <c r="J39" s="7"/>
    </row>
    <row r="40" spans="2:10" x14ac:dyDescent="0.25">
      <c r="B40" s="5"/>
      <c r="C40" s="6"/>
      <c r="D40" s="579" t="s">
        <v>2720</v>
      </c>
      <c r="E40" s="580" t="s">
        <v>16</v>
      </c>
      <c r="F40" s="580"/>
      <c r="G40" s="580"/>
      <c r="H40" s="580"/>
      <c r="I40" s="6"/>
      <c r="J40" s="7"/>
    </row>
    <row r="41" spans="2:10" x14ac:dyDescent="0.25">
      <c r="B41" s="5"/>
      <c r="C41" s="6"/>
      <c r="D41" s="6"/>
      <c r="E41" s="15"/>
      <c r="F41" s="15"/>
      <c r="G41" s="15"/>
      <c r="H41" s="15"/>
      <c r="I41" s="6"/>
      <c r="J41" s="7"/>
    </row>
    <row r="42" spans="2:10" x14ac:dyDescent="0.25">
      <c r="B42" s="5"/>
      <c r="C42" s="6"/>
      <c r="D42" s="579" t="s">
        <v>2721</v>
      </c>
      <c r="E42" s="580"/>
      <c r="F42" s="580"/>
      <c r="G42" s="580"/>
      <c r="H42" s="58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3" t="s">
        <v>1550</v>
      </c>
      <c r="D26" s="583"/>
      <c r="E26" s="583"/>
      <c r="F26" s="583"/>
      <c r="G26" s="583"/>
      <c r="H26" s="583"/>
      <c r="I26" s="13"/>
      <c r="J26" s="7"/>
    </row>
    <row r="27" spans="2:14" x14ac:dyDescent="0.25">
      <c r="B27" s="5"/>
      <c r="C27" s="583"/>
      <c r="D27" s="583"/>
      <c r="E27" s="583"/>
      <c r="F27" s="583"/>
      <c r="G27" s="583"/>
      <c r="H27" s="583"/>
      <c r="I27" s="13"/>
      <c r="J27" s="7"/>
    </row>
    <row r="28" spans="2:14" x14ac:dyDescent="0.25">
      <c r="B28" s="5"/>
      <c r="C28" s="583" t="s">
        <v>1549</v>
      </c>
      <c r="D28" s="583"/>
      <c r="E28" s="583"/>
      <c r="F28" s="583"/>
      <c r="G28" s="583"/>
      <c r="H28" s="583"/>
      <c r="I28" s="13"/>
      <c r="J28" s="7"/>
    </row>
    <row r="29" spans="2:14" x14ac:dyDescent="0.25">
      <c r="B29" s="5"/>
      <c r="C29" s="583"/>
      <c r="D29" s="583"/>
      <c r="E29" s="583"/>
      <c r="F29" s="583"/>
      <c r="G29" s="583"/>
      <c r="H29" s="583"/>
      <c r="I29" s="13"/>
      <c r="J29" s="7"/>
    </row>
    <row r="30" spans="2:14" x14ac:dyDescent="0.25">
      <c r="B30" s="5"/>
      <c r="C30" s="583" t="s">
        <v>1551</v>
      </c>
      <c r="D30" s="583"/>
      <c r="E30" s="583"/>
      <c r="F30" s="583"/>
      <c r="G30" s="583"/>
      <c r="H30" s="583"/>
      <c r="I30" s="13"/>
      <c r="J30" s="7"/>
    </row>
    <row r="31" spans="2:14" x14ac:dyDescent="0.25">
      <c r="B31" s="5"/>
      <c r="C31" s="583"/>
      <c r="D31" s="583"/>
      <c r="E31" s="583"/>
      <c r="F31" s="583"/>
      <c r="G31" s="583"/>
      <c r="H31" s="583"/>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5" t="s">
        <v>3016</v>
      </c>
      <c r="D76" s="585"/>
      <c r="E76" s="585"/>
      <c r="F76" s="585"/>
      <c r="G76" s="585"/>
      <c r="H76" s="585"/>
      <c r="I76" s="585"/>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4" t="s">
        <v>3021</v>
      </c>
      <c r="D82" s="584"/>
      <c r="E82" s="584"/>
      <c r="F82" s="584"/>
      <c r="G82" s="584"/>
      <c r="H82" s="584"/>
      <c r="I82" s="584"/>
      <c r="J82" s="21"/>
    </row>
    <row r="83" spans="2:10" x14ac:dyDescent="0.25">
      <c r="B83" s="20"/>
      <c r="C83" s="584" t="s">
        <v>3022</v>
      </c>
      <c r="D83" s="584"/>
      <c r="E83" s="584"/>
      <c r="F83" s="584"/>
      <c r="G83" s="584"/>
      <c r="H83" s="584"/>
      <c r="I83" s="584"/>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6" t="s">
        <v>37</v>
      </c>
      <c r="B1" s="587"/>
      <c r="C1" s="587"/>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69" sqref="D169"/>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45657</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47850.983832900536</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0.82646869338935591</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22386.145932900537</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47850.983832900536</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47850.983832900536</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1.8784200492004273</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9379.596422519975</v>
      </c>
      <c r="D70" s="131" t="s">
        <v>1190</v>
      </c>
      <c r="E70" s="47"/>
      <c r="F70" s="138">
        <f t="shared" ref="F70:F76" si="0">IF($C$77=0,"",IF(C70="[for completion]","",C70/$C$77))</f>
        <v>0.19601679362067889</v>
      </c>
      <c r="G70" s="138" t="str">
        <f>IF($D$77=0,"",IF(D70="[Mark as ND1 if not relevant]","",D70/$D$77))</f>
        <v/>
      </c>
      <c r="H70" s="49"/>
      <c r="L70" s="49"/>
      <c r="M70" s="49"/>
      <c r="N70" s="81"/>
    </row>
    <row r="71" spans="1:14" x14ac:dyDescent="0.25">
      <c r="A71" s="51" t="s">
        <v>156</v>
      </c>
      <c r="B71" s="47" t="s">
        <v>1505</v>
      </c>
      <c r="C71" s="131">
        <f>'D. Insert Nat Trans Templ'!$K$376/10^6</f>
        <v>19703.950671249931</v>
      </c>
      <c r="D71" s="131" t="s">
        <v>1190</v>
      </c>
      <c r="E71" s="47"/>
      <c r="F71" s="138">
        <f t="shared" si="0"/>
        <v>0.41177733649234838</v>
      </c>
      <c r="G71" s="138" t="str">
        <f t="shared" ref="G71:G76" si="1">IF($D$77=0,"",IF(D71="[Mark as ND1 if not relevant]","",D71/$D$77))</f>
        <v/>
      </c>
      <c r="H71" s="49"/>
      <c r="L71" s="49"/>
      <c r="M71" s="49"/>
      <c r="N71" s="81"/>
    </row>
    <row r="72" spans="1:14" x14ac:dyDescent="0.25">
      <c r="A72" s="51" t="s">
        <v>157</v>
      </c>
      <c r="B72" s="47" t="s">
        <v>1506</v>
      </c>
      <c r="C72" s="131">
        <f>'D. Insert Nat Trans Templ'!$K$377/10^6</f>
        <v>12020.94567908996</v>
      </c>
      <c r="D72" s="131" t="s">
        <v>1190</v>
      </c>
      <c r="E72" s="47"/>
      <c r="F72" s="138">
        <f t="shared" si="0"/>
        <v>0.25121627009944525</v>
      </c>
      <c r="G72" s="138" t="str">
        <f t="shared" si="1"/>
        <v/>
      </c>
      <c r="H72" s="49"/>
      <c r="L72" s="49"/>
      <c r="M72" s="49"/>
      <c r="N72" s="81"/>
    </row>
    <row r="73" spans="1:14" x14ac:dyDescent="0.25">
      <c r="A73" s="51" t="s">
        <v>158</v>
      </c>
      <c r="B73" s="47" t="s">
        <v>1507</v>
      </c>
      <c r="C73" s="131">
        <f>'D. Insert Nat Trans Templ'!$K$378/10^6</f>
        <v>3845.8578733100098</v>
      </c>
      <c r="D73" s="131" t="s">
        <v>1190</v>
      </c>
      <c r="E73" s="47"/>
      <c r="F73" s="138">
        <f t="shared" si="0"/>
        <v>8.0371552792730588E-2</v>
      </c>
      <c r="G73" s="138" t="str">
        <f t="shared" si="1"/>
        <v/>
      </c>
      <c r="H73" s="49"/>
      <c r="L73" s="49"/>
      <c r="M73" s="49"/>
      <c r="N73" s="81"/>
    </row>
    <row r="74" spans="1:14" x14ac:dyDescent="0.25">
      <c r="A74" s="51" t="s">
        <v>159</v>
      </c>
      <c r="B74" s="47" t="s">
        <v>1508</v>
      </c>
      <c r="C74" s="131">
        <f>'D. Insert Nat Trans Templ'!$K$379/10^6</f>
        <v>2643.3984786999958</v>
      </c>
      <c r="D74" s="131" t="s">
        <v>1190</v>
      </c>
      <c r="E74" s="47"/>
      <c r="F74" s="138">
        <f t="shared" si="0"/>
        <v>5.5242301557079619E-2</v>
      </c>
      <c r="G74" s="138" t="str">
        <f t="shared" si="1"/>
        <v/>
      </c>
      <c r="H74" s="49"/>
      <c r="L74" s="49"/>
      <c r="M74" s="49"/>
      <c r="N74" s="81"/>
    </row>
    <row r="75" spans="1:14" x14ac:dyDescent="0.25">
      <c r="A75" s="51" t="s">
        <v>160</v>
      </c>
      <c r="B75" s="47" t="s">
        <v>1509</v>
      </c>
      <c r="C75" s="131">
        <f>SUM('D. Insert Nat Trans Templ'!K380:K382)/10^6</f>
        <v>257.06448539999974</v>
      </c>
      <c r="D75" s="131" t="s">
        <v>1190</v>
      </c>
      <c r="E75" s="47"/>
      <c r="F75" s="138">
        <f t="shared" si="0"/>
        <v>5.3721880891246269E-3</v>
      </c>
      <c r="G75" s="138" t="str">
        <f t="shared" si="1"/>
        <v/>
      </c>
      <c r="H75" s="49"/>
      <c r="L75" s="49"/>
      <c r="M75" s="49"/>
      <c r="N75" s="81"/>
    </row>
    <row r="76" spans="1:14" x14ac:dyDescent="0.25">
      <c r="A76" s="51" t="s">
        <v>161</v>
      </c>
      <c r="B76" s="47" t="s">
        <v>1510</v>
      </c>
      <c r="C76" s="131">
        <f>SUM('D. Insert Nat Trans Templ'!K383)/10^6</f>
        <v>0.17022263000000001</v>
      </c>
      <c r="D76" s="131" t="s">
        <v>1190</v>
      </c>
      <c r="E76" s="47"/>
      <c r="F76" s="138">
        <f t="shared" si="0"/>
        <v>3.5573485927569106E-6</v>
      </c>
      <c r="G76" s="138" t="str">
        <f t="shared" si="1"/>
        <v/>
      </c>
      <c r="H76" s="49"/>
      <c r="L76" s="49"/>
      <c r="M76" s="49"/>
      <c r="N76" s="81"/>
    </row>
    <row r="77" spans="1:14" x14ac:dyDescent="0.25">
      <c r="A77" s="51" t="s">
        <v>162</v>
      </c>
      <c r="B77" s="84" t="s">
        <v>141</v>
      </c>
      <c r="C77" s="133">
        <f>SUM(C70:C76)</f>
        <v>47850.983832899867</v>
      </c>
      <c r="D77" s="133">
        <f>SUM(D70:D76)</f>
        <v>0</v>
      </c>
      <c r="E77" s="68"/>
      <c r="F77" s="139">
        <f>SUM(F70:F76)</f>
        <v>1.0000000000000002</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1.9316733520412257</v>
      </c>
      <c r="D89" s="135">
        <f>C89+1</f>
        <v>2.9316733520412255</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5508</v>
      </c>
      <c r="D93" s="131">
        <v>0</v>
      </c>
      <c r="E93" s="47"/>
      <c r="F93" s="138">
        <f>IF($C$100=0,"",IF(C93="[for completion]","",IF(C93="","",C93/$C$100)))</f>
        <v>0.21629825493607402</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9927.2749999999996</v>
      </c>
      <c r="D94" s="131">
        <f>C93</f>
        <v>5508</v>
      </c>
      <c r="E94" s="47"/>
      <c r="F94" s="138">
        <f t="shared" ref="F94:F99" si="3">IF($C$100=0,"",IF(C94="[for completion]","",IF(C94="","",C94/$C$100)))</f>
        <v>0.38984245801933803</v>
      </c>
      <c r="G94" s="138">
        <f t="shared" ref="G94:G99" si="4">IF($D$100=0,"",IF(D94="[Mark as ND1 if not relevant]","",IF(D94="","",D94/$D$100)))</f>
        <v>0.21629825493607402</v>
      </c>
      <c r="H94" s="49"/>
      <c r="L94" s="49"/>
      <c r="M94" s="49"/>
      <c r="N94" s="81"/>
    </row>
    <row r="95" spans="1:14" x14ac:dyDescent="0.25">
      <c r="A95" s="51" t="s">
        <v>180</v>
      </c>
      <c r="B95" s="47" t="s">
        <v>1506</v>
      </c>
      <c r="C95" s="131">
        <f>(SUMIF('D. Insert Nat Trans Templ'!$S$18:$S$37, "&lt;3", 'D. Insert Nat Trans Templ'!$G$18:$G$37)/10^6-C93-C94)</f>
        <v>6179.6750000000011</v>
      </c>
      <c r="D95" s="131">
        <f t="shared" ref="D95:D97" si="5">C94</f>
        <v>9927.2749999999996</v>
      </c>
      <c r="E95" s="47"/>
      <c r="F95" s="138">
        <f t="shared" si="3"/>
        <v>0.24267482181773481</v>
      </c>
      <c r="G95" s="138">
        <f t="shared" si="4"/>
        <v>0.38984245801933803</v>
      </c>
      <c r="H95" s="49"/>
      <c r="L95" s="49"/>
      <c r="M95" s="49"/>
      <c r="N95" s="81"/>
    </row>
    <row r="96" spans="1:14" x14ac:dyDescent="0.25">
      <c r="A96" s="51" t="s">
        <v>181</v>
      </c>
      <c r="B96" s="47" t="s">
        <v>1507</v>
      </c>
      <c r="C96" s="131">
        <f>(SUMIF('D. Insert Nat Trans Templ'!$S$18:$S$37, "&lt;4", 'D. Insert Nat Trans Templ'!$G$18:$G$37)/10^6-C93-C94-C95)</f>
        <v>1810.2625000000007</v>
      </c>
      <c r="D96" s="131">
        <f t="shared" si="5"/>
        <v>6179.6750000000011</v>
      </c>
      <c r="E96" s="47"/>
      <c r="F96" s="138">
        <f t="shared" si="3"/>
        <v>7.1088710916161008E-2</v>
      </c>
      <c r="G96" s="138">
        <f t="shared" si="4"/>
        <v>0.24267482181773481</v>
      </c>
      <c r="H96" s="49"/>
      <c r="L96" s="49"/>
      <c r="M96" s="49"/>
      <c r="N96" s="81"/>
    </row>
    <row r="97" spans="1:14" x14ac:dyDescent="0.25">
      <c r="A97" s="51" t="s">
        <v>182</v>
      </c>
      <c r="B97" s="47" t="s">
        <v>1508</v>
      </c>
      <c r="C97" s="131">
        <f>SUMIF('D. Insert Nat Trans Templ'!$S$18:$S$37, "&lt;5", 'D. Insert Nat Trans Templ'!$G$18:$G$37)/10^6-C93-C94-C95-C96</f>
        <v>1838.875</v>
      </c>
      <c r="D97" s="131">
        <f t="shared" si="5"/>
        <v>1810.2625000000007</v>
      </c>
      <c r="E97" s="47"/>
      <c r="F97" s="138">
        <f t="shared" si="3"/>
        <v>7.2212319089610219E-2</v>
      </c>
      <c r="G97" s="138">
        <f t="shared" si="4"/>
        <v>7.1088710916161008E-2</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47850.983832900536</v>
      </c>
      <c r="D115" s="131">
        <f>+C115</f>
        <v>47850.983832900536</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47850.983832900536</v>
      </c>
      <c r="D130" s="131">
        <f>SUM(D112:D129)</f>
        <v>47850.983832900536</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47850.983832900536</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66" sqref="D266"/>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47850.983832900536</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47850.983832900536</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145142</v>
      </c>
      <c r="D28" s="132">
        <v>0</v>
      </c>
      <c r="F28" s="132">
        <f>IF(AND(C28="[For completion]",D28="[For completion]"),"[For completion]",SUM(C28:D28))</f>
        <v>145142</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(29412485.12/10^6)/C15</f>
        <v>6.1466834668876924E-4</v>
      </c>
      <c r="D36" s="126">
        <v>0</v>
      </c>
      <c r="E36" s="146"/>
      <c r="F36" s="126">
        <f>IF(AND(C36="[For completion]",D36="[For completion]"),"[For completion]",SUM(C36:D36))</f>
        <v>6.1466834668876924E-4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8.441132686229974E-2</v>
      </c>
      <c r="D99" s="126">
        <v>0</v>
      </c>
      <c r="E99" s="126"/>
      <c r="F99" s="126">
        <f>+C99+D99</f>
        <v>8.441132686229974E-2</v>
      </c>
      <c r="G99" s="51"/>
    </row>
    <row r="100" spans="1:7" x14ac:dyDescent="0.25">
      <c r="A100" s="51" t="s">
        <v>561</v>
      </c>
      <c r="B100" s="68" t="s">
        <v>3302</v>
      </c>
      <c r="C100" s="126">
        <f>VLOOKUP(B100, 'D. Insert Nat Trans Templ'!$A$283:$M$296, 13, FALSE)/100</f>
        <v>0.21266236263071542</v>
      </c>
      <c r="D100" s="126">
        <v>0</v>
      </c>
      <c r="E100" s="126"/>
      <c r="F100" s="126">
        <f t="shared" ref="F100:F110" si="0">+C100+D100</f>
        <v>0.21266236263071542</v>
      </c>
      <c r="G100" s="51"/>
    </row>
    <row r="101" spans="1:7" x14ac:dyDescent="0.25">
      <c r="A101" s="51" t="s">
        <v>562</v>
      </c>
      <c r="B101" s="68" t="s">
        <v>3303</v>
      </c>
      <c r="C101" s="126">
        <f>VLOOKUP(B101, 'D. Insert Nat Trans Templ'!$A$283:$M$296, 13, FALSE)/100</f>
        <v>7.885636797916238E-3</v>
      </c>
      <c r="D101" s="126">
        <v>0</v>
      </c>
      <c r="E101" s="126"/>
      <c r="F101" s="126">
        <f t="shared" si="0"/>
        <v>7.885636797916238E-3</v>
      </c>
      <c r="G101" s="51"/>
    </row>
    <row r="102" spans="1:7" x14ac:dyDescent="0.25">
      <c r="A102" s="51" t="s">
        <v>563</v>
      </c>
      <c r="B102" s="68" t="s">
        <v>3304</v>
      </c>
      <c r="C102" s="126">
        <f>VLOOKUP(B102, 'D. Insert Nat Trans Templ'!$A$283:$M$296, 13, FALSE)/100</f>
        <v>8.8593728925097023E-3</v>
      </c>
      <c r="D102" s="126">
        <v>0</v>
      </c>
      <c r="E102" s="126"/>
      <c r="F102" s="126">
        <f t="shared" si="0"/>
        <v>8.8593728925097023E-3</v>
      </c>
      <c r="G102" s="51"/>
    </row>
    <row r="103" spans="1:7" x14ac:dyDescent="0.25">
      <c r="A103" s="51" t="s">
        <v>564</v>
      </c>
      <c r="B103" s="68" t="s">
        <v>3305</v>
      </c>
      <c r="C103" s="126">
        <f>VLOOKUP(B103, 'D. Insert Nat Trans Templ'!$A$283:$M$296, 13, FALSE)/100</f>
        <v>1.1669924830362478E-2</v>
      </c>
      <c r="D103" s="126">
        <v>0</v>
      </c>
      <c r="E103" s="126"/>
      <c r="F103" s="126">
        <f t="shared" si="0"/>
        <v>1.1669924830362478E-2</v>
      </c>
      <c r="G103" s="51"/>
    </row>
    <row r="104" spans="1:7" x14ac:dyDescent="0.25">
      <c r="A104" s="51" t="s">
        <v>565</v>
      </c>
      <c r="B104" s="68" t="s">
        <v>3306</v>
      </c>
      <c r="C104" s="126">
        <f>VLOOKUP(B104, 'D. Insert Nat Trans Templ'!$A$283:$M$296, 13, FALSE)/100</f>
        <v>3.6647831236243512E-4</v>
      </c>
      <c r="D104" s="126">
        <v>0</v>
      </c>
      <c r="E104" s="126"/>
      <c r="F104" s="126">
        <f t="shared" si="0"/>
        <v>3.6647831236243512E-4</v>
      </c>
      <c r="G104" s="51"/>
    </row>
    <row r="105" spans="1:7" x14ac:dyDescent="0.25">
      <c r="A105" s="51" t="s">
        <v>566</v>
      </c>
      <c r="B105" s="68" t="s">
        <v>3307</v>
      </c>
      <c r="C105" s="126">
        <f>VLOOKUP(B105, 'D. Insert Nat Trans Templ'!$A$283:$M$296, 13, FALSE)/100</f>
        <v>1.9236374249116305E-2</v>
      </c>
      <c r="D105" s="126">
        <v>0</v>
      </c>
      <c r="E105" s="126"/>
      <c r="F105" s="126">
        <f t="shared" si="0"/>
        <v>1.9236374249116305E-2</v>
      </c>
      <c r="G105" s="51"/>
    </row>
    <row r="106" spans="1:7" x14ac:dyDescent="0.25">
      <c r="A106" s="51" t="s">
        <v>567</v>
      </c>
      <c r="B106" s="68" t="s">
        <v>3308</v>
      </c>
      <c r="C106" s="126">
        <f>VLOOKUP(B106, 'D. Insert Nat Trans Templ'!$A$283:$M$296, 13, FALSE)/100</f>
        <v>0.54067616249255324</v>
      </c>
      <c r="D106" s="126">
        <v>0</v>
      </c>
      <c r="E106" s="126"/>
      <c r="F106" s="126">
        <f t="shared" si="0"/>
        <v>0.54067616249255324</v>
      </c>
      <c r="G106" s="51"/>
    </row>
    <row r="107" spans="1:7" x14ac:dyDescent="0.25">
      <c r="A107" s="51" t="s">
        <v>568</v>
      </c>
      <c r="B107" s="68" t="s">
        <v>3309</v>
      </c>
      <c r="C107" s="126">
        <f>VLOOKUP(B107, 'D. Insert Nat Trans Templ'!$A$283:$M$296, 13, FALSE)/100</f>
        <v>2.9304597796648612E-3</v>
      </c>
      <c r="D107" s="126">
        <v>0</v>
      </c>
      <c r="E107" s="126"/>
      <c r="F107" s="126">
        <f t="shared" si="0"/>
        <v>2.9304597796648612E-3</v>
      </c>
      <c r="G107" s="51"/>
    </row>
    <row r="108" spans="1:7" x14ac:dyDescent="0.25">
      <c r="A108" s="51" t="s">
        <v>569</v>
      </c>
      <c r="B108" s="68" t="s">
        <v>3310</v>
      </c>
      <c r="C108" s="126">
        <f>VLOOKUP(B108, 'D. Insert Nat Trans Templ'!$A$283:$M$296, 13, FALSE)/100</f>
        <v>0.10211653018908626</v>
      </c>
      <c r="D108" s="126">
        <v>0</v>
      </c>
      <c r="E108" s="126"/>
      <c r="F108" s="126">
        <f t="shared" si="0"/>
        <v>0.10211653018908626</v>
      </c>
      <c r="G108" s="51"/>
    </row>
    <row r="109" spans="1:7" x14ac:dyDescent="0.25">
      <c r="A109" s="51" t="s">
        <v>570</v>
      </c>
      <c r="B109" s="68" t="s">
        <v>3311</v>
      </c>
      <c r="C109" s="126">
        <f>VLOOKUP(B109, 'D. Insert Nat Trans Templ'!$A$283:$M$296, 13, FALSE)/100</f>
        <v>8.3892807009153577E-3</v>
      </c>
      <c r="D109" s="126">
        <v>0</v>
      </c>
      <c r="E109" s="126"/>
      <c r="F109" s="126">
        <f t="shared" si="0"/>
        <v>8.3892807009153577E-3</v>
      </c>
      <c r="G109" s="51"/>
    </row>
    <row r="110" spans="1:7" x14ac:dyDescent="0.25">
      <c r="A110" s="51" t="s">
        <v>571</v>
      </c>
      <c r="B110" s="68" t="s">
        <v>3312</v>
      </c>
      <c r="C110" s="126">
        <f>VLOOKUP(B110, 'D. Insert Nat Trans Templ'!$A$283:$M$296, 13, FALSE)/100</f>
        <v>7.9609026039980898E-4</v>
      </c>
      <c r="D110" s="126">
        <v>0</v>
      </c>
      <c r="E110" s="126"/>
      <c r="F110" s="126">
        <f t="shared" si="0"/>
        <v>7.9609026039980898E-4</v>
      </c>
      <c r="G110" s="51"/>
    </row>
    <row r="111" spans="1:7" x14ac:dyDescent="0.25">
      <c r="A111" s="51" t="s">
        <v>572</v>
      </c>
      <c r="B111" s="68" t="s">
        <v>141</v>
      </c>
      <c r="C111" s="126">
        <f>SUM(C99:C110)</f>
        <v>0.9999999999979019</v>
      </c>
      <c r="D111" s="126">
        <f>SUM(D99:D110)</f>
        <v>0</v>
      </c>
      <c r="E111" s="126"/>
      <c r="F111" s="126">
        <f>+C111+D111</f>
        <v>0.9999999999979019</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0.72731247661408982</v>
      </c>
      <c r="D150" s="126">
        <v>0</v>
      </c>
      <c r="E150" s="127"/>
      <c r="F150" s="126">
        <f>+C150+D150</f>
        <v>0.72731247661408982</v>
      </c>
    </row>
    <row r="151" spans="1:7" x14ac:dyDescent="0.25">
      <c r="A151" s="51" t="s">
        <v>594</v>
      </c>
      <c r="B151" s="51" t="s">
        <v>595</v>
      </c>
      <c r="C151" s="126">
        <f>'D. Insert Nat Trans Templ'!M316/100</f>
        <v>0.27268752338214786</v>
      </c>
      <c r="D151" s="126">
        <v>0</v>
      </c>
      <c r="E151" s="127"/>
      <c r="F151" s="126">
        <f t="shared" ref="F151:F152" si="1">+C151+D151</f>
        <v>0.27268752338214786</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0.95818101598529781</v>
      </c>
      <c r="D161" s="126">
        <v>0</v>
      </c>
      <c r="E161" s="127"/>
      <c r="F161" s="126">
        <f t="shared" ref="F161:F162" si="2">+C161+D161</f>
        <v>0.95818101598529781</v>
      </c>
    </row>
    <row r="162" spans="1:7" x14ac:dyDescent="0.25">
      <c r="A162" s="51" t="s">
        <v>608</v>
      </c>
      <c r="B162" s="51" t="s">
        <v>139</v>
      </c>
      <c r="C162" s="126">
        <f>'D. Insert Nat Trans Templ'!M323/100</f>
        <v>4.1818984021598643E-2</v>
      </c>
      <c r="D162" s="126">
        <v>0</v>
      </c>
      <c r="E162" s="127"/>
      <c r="F162" s="126">
        <f t="shared" si="2"/>
        <v>4.1818984021598643E-2</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19.92%</f>
        <v>0.19920000000000002</v>
      </c>
      <c r="D170" s="126">
        <v>0</v>
      </c>
      <c r="E170" s="127"/>
      <c r="F170" s="126">
        <f>+C170+D170</f>
        <v>0.19920000000000002</v>
      </c>
    </row>
    <row r="171" spans="1:7" x14ac:dyDescent="0.25">
      <c r="A171" s="51" t="s">
        <v>618</v>
      </c>
      <c r="B171" s="47" t="s">
        <v>3010</v>
      </c>
      <c r="C171" s="126">
        <v>0.24759999999999999</v>
      </c>
      <c r="D171" s="126">
        <v>0</v>
      </c>
      <c r="E171" s="127"/>
      <c r="F171" s="126">
        <f t="shared" ref="F171:F174" si="3">+C171+D171</f>
        <v>0.24759999999999999</v>
      </c>
    </row>
    <row r="172" spans="1:7" x14ac:dyDescent="0.25">
      <c r="A172" s="51" t="s">
        <v>620</v>
      </c>
      <c r="B172" s="47" t="s">
        <v>3011</v>
      </c>
      <c r="C172" s="126">
        <v>0.15770000000000001</v>
      </c>
      <c r="D172" s="126">
        <v>0</v>
      </c>
      <c r="E172" s="126"/>
      <c r="F172" s="126">
        <f t="shared" si="3"/>
        <v>0.15770000000000001</v>
      </c>
    </row>
    <row r="173" spans="1:7" x14ac:dyDescent="0.25">
      <c r="A173" s="51" t="s">
        <v>622</v>
      </c>
      <c r="B173" s="47" t="s">
        <v>3012</v>
      </c>
      <c r="C173" s="126">
        <f>26.4%+13.08%</f>
        <v>0.39480000000000004</v>
      </c>
      <c r="D173" s="126">
        <v>0</v>
      </c>
      <c r="E173" s="126"/>
      <c r="F173" s="126">
        <f t="shared" si="3"/>
        <v>0.39480000000000004</v>
      </c>
    </row>
    <row r="174" spans="1:7" x14ac:dyDescent="0.25">
      <c r="A174" s="51" t="s">
        <v>624</v>
      </c>
      <c r="B174" s="47" t="s">
        <v>3013</v>
      </c>
      <c r="C174" s="126">
        <f>0.02%+0.04%+0.02%</f>
        <v>8.0000000000000004E-4</v>
      </c>
      <c r="D174" s="126">
        <v>0</v>
      </c>
      <c r="E174" s="126"/>
      <c r="F174" s="126">
        <f t="shared" si="3"/>
        <v>8.0000000000000004E-4</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1.4697659276024686E-3</v>
      </c>
      <c r="D180" s="183">
        <v>0</v>
      </c>
      <c r="E180" s="127"/>
      <c r="F180" s="183">
        <f>+C180+D180</f>
        <v>1.4697659276024686E-3</v>
      </c>
    </row>
    <row r="181" spans="1:7" outlineLevel="1" x14ac:dyDescent="0.25">
      <c r="A181" s="51" t="s">
        <v>2627</v>
      </c>
      <c r="B181" s="120" t="s">
        <v>2626</v>
      </c>
      <c r="C181" s="183">
        <f>(18144195.05+'D. Insert Nat Trans Templ'!K278)/'D. Insert Nat Trans Templ'!K279</f>
        <v>1.8489471606012145E-3</v>
      </c>
      <c r="D181" s="183">
        <v>0</v>
      </c>
      <c r="E181" s="127"/>
      <c r="F181" s="183">
        <f>+C181+D181</f>
        <v>1.8489471606012145E-3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329.68392217897326</v>
      </c>
      <c r="D187" s="132">
        <f>D214</f>
        <v>145142</v>
      </c>
      <c r="E187" s="65"/>
      <c r="F187" s="145">
        <f>F214</f>
        <v>0.99999999999999978</v>
      </c>
      <c r="G187" s="145">
        <f>F187</f>
        <v>0.99999999999999978</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1184.0394027299976</v>
      </c>
      <c r="D190" s="132">
        <f>VLOOKUP(B190, 'D. Insert Nat Trans Templ'!$A$389:$M$402, 7, FALSE)</f>
        <v>19705</v>
      </c>
      <c r="E190" s="65"/>
      <c r="F190" s="138">
        <f>IF($C$214=0,"",IF(C190="[for completion]","",IF(C190="","",C190/$C$214)))</f>
        <v>2.4744306342055017E-2</v>
      </c>
      <c r="G190" s="138">
        <f>IF($D$214=0,"",IF(D190="[for completion]","",IF(D190="","",D190/$D$214)))</f>
        <v>0.13576359702911631</v>
      </c>
    </row>
    <row r="191" spans="1:7" x14ac:dyDescent="0.25">
      <c r="A191" s="51" t="s">
        <v>644</v>
      </c>
      <c r="B191" s="68" t="s">
        <v>3377</v>
      </c>
      <c r="C191" s="131">
        <f>VLOOKUP(B191, 'D. Insert Nat Trans Templ'!$A$389:$M$402, 11, FALSE)/1000000</f>
        <v>5179.6618709100276</v>
      </c>
      <c r="D191" s="132">
        <f>VLOOKUP(B191, 'D. Insert Nat Trans Templ'!$A$389:$M$402, 7, FALSE)</f>
        <v>34228</v>
      </c>
      <c r="E191" s="65"/>
      <c r="F191" s="138">
        <f t="shared" ref="F191:F213" si="4">IF($C$214=0,"",IF(C191="[for completion]","",IF(C191="","",C191/$C$214)))</f>
        <v>0.10824567137423731</v>
      </c>
      <c r="G191" s="138">
        <f t="shared" ref="G191:G213" si="5">IF($D$214=0,"",IF(D191="[for completion]","",IF(D191="","",D191/$D$214)))</f>
        <v>0.23582422730842897</v>
      </c>
    </row>
    <row r="192" spans="1:7" x14ac:dyDescent="0.25">
      <c r="A192" s="51" t="s">
        <v>645</v>
      </c>
      <c r="B192" s="68" t="s">
        <v>3378</v>
      </c>
      <c r="C192" s="131">
        <f>VLOOKUP(B192, 'D. Insert Nat Trans Templ'!$A$389:$M$402, 11, FALSE)/1000000</f>
        <v>7369.9228517199645</v>
      </c>
      <c r="D192" s="132">
        <f>VLOOKUP(B192, 'D. Insert Nat Trans Templ'!$A$389:$M$402, 7, FALSE)</f>
        <v>29688</v>
      </c>
      <c r="E192" s="65"/>
      <c r="F192" s="138">
        <f t="shared" si="4"/>
        <v>0.15401820947833422</v>
      </c>
      <c r="G192" s="138">
        <f t="shared" si="5"/>
        <v>0.20454451502666354</v>
      </c>
    </row>
    <row r="193" spans="1:7" x14ac:dyDescent="0.25">
      <c r="A193" s="51" t="s">
        <v>646</v>
      </c>
      <c r="B193" s="68" t="s">
        <v>3379</v>
      </c>
      <c r="C193" s="131">
        <f>VLOOKUP(B193, 'D. Insert Nat Trans Templ'!$A$389:$M$402, 11, FALSE)/1000000</f>
        <v>7124.418158049969</v>
      </c>
      <c r="D193" s="132">
        <f>VLOOKUP(B193, 'D. Insert Nat Trans Templ'!$A$389:$M$402, 7, FALSE)</f>
        <v>20486</v>
      </c>
      <c r="E193" s="65"/>
      <c r="F193" s="138">
        <f t="shared" si="4"/>
        <v>0.14888760036636026</v>
      </c>
      <c r="G193" s="138">
        <f t="shared" si="5"/>
        <v>0.14114453431811605</v>
      </c>
    </row>
    <row r="194" spans="1:7" x14ac:dyDescent="0.25">
      <c r="A194" s="51" t="s">
        <v>647</v>
      </c>
      <c r="B194" s="68" t="s">
        <v>3380</v>
      </c>
      <c r="C194" s="131">
        <f>VLOOKUP(B194, 'D. Insert Nat Trans Templ'!$A$389:$M$402, 11, FALSE)/1000000</f>
        <v>6288.3141099799795</v>
      </c>
      <c r="D194" s="132">
        <f>VLOOKUP(B194, 'D. Insert Nat Trans Templ'!$A$389:$M$402, 7, FALSE)</f>
        <v>14022</v>
      </c>
      <c r="E194" s="65"/>
      <c r="F194" s="138">
        <f t="shared" si="4"/>
        <v>0.13141452079521199</v>
      </c>
      <c r="G194" s="138">
        <f t="shared" si="5"/>
        <v>9.6608838241170711E-2</v>
      </c>
    </row>
    <row r="195" spans="1:7" x14ac:dyDescent="0.25">
      <c r="A195" s="51" t="s">
        <v>648</v>
      </c>
      <c r="B195" s="68" t="s">
        <v>3381</v>
      </c>
      <c r="C195" s="131">
        <f>VLOOKUP(B195, 'D. Insert Nat Trans Templ'!$A$389:$M$402, 11, FALSE)/1000000</f>
        <v>4987.5188346699979</v>
      </c>
      <c r="D195" s="132">
        <f>VLOOKUP(B195, 'D. Insert Nat Trans Templ'!$A$389:$M$402, 7, FALSE)</f>
        <v>9106</v>
      </c>
      <c r="E195" s="65"/>
      <c r="F195" s="138">
        <f t="shared" si="4"/>
        <v>0.10423022548683381</v>
      </c>
      <c r="G195" s="138">
        <f t="shared" si="5"/>
        <v>6.273855947968196E-2</v>
      </c>
    </row>
    <row r="196" spans="1:7" x14ac:dyDescent="0.25">
      <c r="A196" s="51" t="s">
        <v>649</v>
      </c>
      <c r="B196" s="68" t="s">
        <v>3382</v>
      </c>
      <c r="C196" s="131">
        <f>VLOOKUP(B196, 'D. Insert Nat Trans Templ'!$A$389:$M$402, 11, FALSE)/1000000</f>
        <v>3698.6694716199895</v>
      </c>
      <c r="D196" s="132">
        <f>VLOOKUP(B196, 'D. Insert Nat Trans Templ'!$A$389:$M$402, 7, FALSE)</f>
        <v>5712</v>
      </c>
      <c r="E196" s="65"/>
      <c r="F196" s="138">
        <f t="shared" si="4"/>
        <v>7.7295578384262417E-2</v>
      </c>
      <c r="G196" s="138">
        <f t="shared" si="5"/>
        <v>3.9354563117498728E-2</v>
      </c>
    </row>
    <row r="197" spans="1:7" x14ac:dyDescent="0.25">
      <c r="A197" s="51" t="s">
        <v>650</v>
      </c>
      <c r="B197" s="68" t="s">
        <v>3383</v>
      </c>
      <c r="C197" s="131">
        <f>VLOOKUP(B197, 'D. Insert Nat Trans Templ'!$A$389:$M$402, 11, FALSE)/1000000</f>
        <v>2960.4307373399938</v>
      </c>
      <c r="D197" s="132">
        <f>VLOOKUP(B197, 'D. Insert Nat Trans Templ'!$A$389:$M$402, 7, FALSE)</f>
        <v>3956</v>
      </c>
      <c r="E197" s="65"/>
      <c r="F197" s="138">
        <f t="shared" si="4"/>
        <v>6.1867708878841292E-2</v>
      </c>
      <c r="G197" s="138">
        <f t="shared" si="5"/>
        <v>2.72560664728335E-2</v>
      </c>
    </row>
    <row r="198" spans="1:7" x14ac:dyDescent="0.25">
      <c r="A198" s="51" t="s">
        <v>651</v>
      </c>
      <c r="B198" s="68" t="s">
        <v>3384</v>
      </c>
      <c r="C198" s="131">
        <f>VLOOKUP(B198, 'D. Insert Nat Trans Templ'!$A$389:$M$402, 11, FALSE)/1000000</f>
        <v>2161.8036150399998</v>
      </c>
      <c r="D198" s="132">
        <f>VLOOKUP(B198, 'D. Insert Nat Trans Templ'!$A$389:$M$402, 7, FALSE)</f>
        <v>2550</v>
      </c>
      <c r="E198" s="65"/>
      <c r="F198" s="138">
        <f t="shared" si="4"/>
        <v>4.5177830043980259E-2</v>
      </c>
      <c r="G198" s="138">
        <f t="shared" si="5"/>
        <v>1.7569001391740502E-2</v>
      </c>
    </row>
    <row r="199" spans="1:7" x14ac:dyDescent="0.25">
      <c r="A199" s="51" t="s">
        <v>652</v>
      </c>
      <c r="B199" s="68" t="s">
        <v>3385</v>
      </c>
      <c r="C199" s="131">
        <f>VLOOKUP(B199, 'D. Insert Nat Trans Templ'!$A$389:$M$402, 11, FALSE)/1000000</f>
        <v>1648.6329766699969</v>
      </c>
      <c r="D199" s="132">
        <f>VLOOKUP(B199, 'D. Insert Nat Trans Templ'!$A$389:$M$402, 7, FALSE)</f>
        <v>1736</v>
      </c>
      <c r="E199" s="68"/>
      <c r="F199" s="138">
        <f t="shared" si="4"/>
        <v>3.4453481299928465E-2</v>
      </c>
      <c r="G199" s="138">
        <f t="shared" si="5"/>
        <v>1.1960700555318241E-2</v>
      </c>
    </row>
    <row r="200" spans="1:7" x14ac:dyDescent="0.25">
      <c r="A200" s="51" t="s">
        <v>653</v>
      </c>
      <c r="B200" s="68" t="s">
        <v>3428</v>
      </c>
      <c r="C200" s="131">
        <f>('D. Insert Nat Trans Templ'!K399+'D. Insert Nat Trans Templ'!K400+'D. Insert Nat Trans Templ'!K401+'D. Insert Nat Trans Templ'!K402)/1000000</f>
        <v>5247.5718041700002</v>
      </c>
      <c r="D200" s="132">
        <f>+'D. Insert Nat Trans Templ'!G399+'D. Insert Nat Trans Templ'!G400+'D. Insert Nat Trans Templ'!G401+'D. Insert Nat Trans Templ'!G402</f>
        <v>3953</v>
      </c>
      <c r="E200" s="68"/>
      <c r="F200" s="138">
        <f t="shared" si="4"/>
        <v>0.10966486754995483</v>
      </c>
      <c r="G200" s="138">
        <f t="shared" si="5"/>
        <v>2.7235397059431454E-2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47850.983832899925</v>
      </c>
      <c r="D214" s="76">
        <f>SUM(D190:D213)</f>
        <v>145142</v>
      </c>
      <c r="E214" s="120"/>
      <c r="F214" s="147">
        <f>SUM(F190:F213)</f>
        <v>0.99999999999999978</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0.49740800533779661</v>
      </c>
      <c r="D238" s="132">
        <f>D249</f>
        <v>145142</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14256.298618950053</v>
      </c>
      <c r="D241" s="132">
        <f>+SUM('D. Insert Nat Trans Templ'!G354:G358)</f>
        <v>67021</v>
      </c>
      <c r="F241" s="138">
        <f>IF($C$249=0,"",IF(C241="[Mark as ND1 if not relevant]","",C241/$C$249))</f>
        <v>0.29793114951898031</v>
      </c>
      <c r="G241" s="138">
        <f>IF($D$249=0,"",IF(D241="[Mark as ND1 if not relevant]","",D241/$D$249))</f>
        <v>0.46176158520621186</v>
      </c>
    </row>
    <row r="242" spans="1:7" x14ac:dyDescent="0.25">
      <c r="A242" s="51" t="s">
        <v>707</v>
      </c>
      <c r="B242" s="51" t="s">
        <v>675</v>
      </c>
      <c r="C242" s="131">
        <f>('D. Insert Nat Trans Templ'!K359+'D. Insert Nat Trans Templ'!K360)/1000000</f>
        <v>9010.3264708499955</v>
      </c>
      <c r="D242" s="132">
        <f>('D. Insert Nat Trans Templ'!G359+'D. Insert Nat Trans Templ'!G360)</f>
        <v>25952</v>
      </c>
      <c r="F242" s="138">
        <f t="shared" ref="F242:F248" si="8">IF($C$249=0,"",IF(C242="[Mark as ND1 if not relevant]","",C242/$C$249))</f>
        <v>0.18829971192055045</v>
      </c>
      <c r="G242" s="138">
        <f t="shared" ref="G242:G248" si="9">IF($D$249=0,"",IF(D242="[Mark as ND1 if not relevant]","",D242/$D$249))</f>
        <v>0.17880420553664686</v>
      </c>
    </row>
    <row r="243" spans="1:7" x14ac:dyDescent="0.25">
      <c r="A243" s="51" t="s">
        <v>708</v>
      </c>
      <c r="B243" s="51" t="s">
        <v>677</v>
      </c>
      <c r="C243" s="131">
        <f>('D. Insert Nat Trans Templ'!K361+'D. Insert Nat Trans Templ'!K362)/1000000</f>
        <v>9576.6711955600022</v>
      </c>
      <c r="D243" s="132">
        <f>('D. Insert Nat Trans Templ'!G361+'D. Insert Nat Trans Templ'!G362)</f>
        <v>23154</v>
      </c>
      <c r="F243" s="138">
        <f t="shared" si="8"/>
        <v>0.2001353039887874</v>
      </c>
      <c r="G243" s="138">
        <f t="shared" si="9"/>
        <v>0.15952653263700375</v>
      </c>
    </row>
    <row r="244" spans="1:7" x14ac:dyDescent="0.25">
      <c r="A244" s="51" t="s">
        <v>709</v>
      </c>
      <c r="B244" s="51" t="s">
        <v>679</v>
      </c>
      <c r="C244" s="131">
        <f>('D. Insert Nat Trans Templ'!K363+'D. Insert Nat Trans Templ'!K364)/1000000</f>
        <v>7621.1676169699913</v>
      </c>
      <c r="D244" s="132">
        <f>('D. Insert Nat Trans Templ'!G363+'D. Insert Nat Trans Templ'!G364)</f>
        <v>16008</v>
      </c>
      <c r="F244" s="138">
        <f t="shared" si="8"/>
        <v>0.15926877582253682</v>
      </c>
      <c r="G244" s="138">
        <f t="shared" si="9"/>
        <v>0.11029198991332625</v>
      </c>
    </row>
    <row r="245" spans="1:7" x14ac:dyDescent="0.25">
      <c r="A245" s="51" t="s">
        <v>710</v>
      </c>
      <c r="B245" s="51" t="s">
        <v>681</v>
      </c>
      <c r="C245" s="131">
        <f>('D. Insert Nat Trans Templ'!K365+'D. Insert Nat Trans Templ'!K366)/1000000</f>
        <v>6816.9095802700003</v>
      </c>
      <c r="D245" s="132">
        <f>('D. Insert Nat Trans Templ'!G365+'D. Insert Nat Trans Templ'!G366)</f>
        <v>12176</v>
      </c>
      <c r="F245" s="138">
        <f t="shared" si="8"/>
        <v>0.14246122094532609</v>
      </c>
      <c r="G245" s="138">
        <f t="shared" si="9"/>
        <v>8.3890259194444067E-2</v>
      </c>
    </row>
    <row r="246" spans="1:7" x14ac:dyDescent="0.25">
      <c r="A246" s="51" t="s">
        <v>711</v>
      </c>
      <c r="B246" s="51" t="s">
        <v>683</v>
      </c>
      <c r="C246" s="131">
        <f>'D. Insert Nat Trans Templ'!K367/1000000-C247</f>
        <v>550.41092002999994</v>
      </c>
      <c r="D246" s="132">
        <f>'D. Insert Nat Trans Templ'!G367-D247</f>
        <v>804</v>
      </c>
      <c r="F246" s="138">
        <f t="shared" si="8"/>
        <v>1.1502604041582185E-2</v>
      </c>
      <c r="G246" s="138">
        <f t="shared" si="9"/>
        <v>5.5394027917487704E-3</v>
      </c>
    </row>
    <row r="247" spans="1:7" x14ac:dyDescent="0.25">
      <c r="A247" s="51" t="s">
        <v>712</v>
      </c>
      <c r="B247" s="51" t="s">
        <v>685</v>
      </c>
      <c r="C247" s="131">
        <f>19199430.27/1000000</f>
        <v>19.199430270000001</v>
      </c>
      <c r="D247" s="132">
        <v>27</v>
      </c>
      <c r="F247" s="138">
        <f t="shared" si="8"/>
        <v>4.0123376223665837E-4</v>
      </c>
      <c r="G247" s="138">
        <f t="shared" si="9"/>
        <v>1.8602472061842885E-4</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47850.983832900049</v>
      </c>
      <c r="D249" s="132">
        <f>SUM(D241:D248)</f>
        <v>145142</v>
      </c>
      <c r="F249" s="126">
        <f>SUM(F241:F248)</f>
        <v>1</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0.77086469671625568</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0.22913530328374429</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7" sqref="G7"/>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206" t="s">
        <v>3459</v>
      </c>
      <c r="C54" s="569" t="s">
        <v>3460</v>
      </c>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Catherine Lin</cp:lastModifiedBy>
  <cp:lastPrinted>2016-05-20T08:25:54Z</cp:lastPrinted>
  <dcterms:created xsi:type="dcterms:W3CDTF">2016-04-21T08:07:20Z</dcterms:created>
  <dcterms:modified xsi:type="dcterms:W3CDTF">2025-01-14T23:57:16Z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