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8\"/>
    </mc:Choice>
  </mc:AlternateContent>
  <xr:revisionPtr revIDLastSave="0" documentId="13_ncr:1_{230352AB-E397-4285-BEFC-F356F9292FA4}"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174" i="9" l="1"/>
  <c r="C173" i="9"/>
  <c r="C170" i="9"/>
  <c r="C36" i="9"/>
  <c r="C47" i="8"/>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F174" i="9"/>
  <c r="F173" i="9"/>
  <c r="F171" i="9"/>
  <c r="F172" i="9"/>
  <c r="F170" i="9"/>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l="1"/>
  <c r="C12" i="9" s="1"/>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C231" i="8" l="1"/>
  <c r="C115" i="8"/>
  <c r="D115" i="8" s="1"/>
  <c r="M576" i="25"/>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3" i="8"/>
  <c r="C291" i="8"/>
  <c r="D307" i="8"/>
  <c r="C295" i="8"/>
  <c r="D293" i="8"/>
  <c r="C307"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<sst xmlns="http://schemas.openxmlformats.org/spreadsheetml/2006/main" count="6983" uniqueCount="3466">
  <si>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</si>
  <si>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</si>
  <si>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</si>
  <si>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</si>
  <si>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</si>
  <si>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</si>
  <si>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</si>
  <si>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</si>
  <si>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</si>
  <si>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</si>
  <si>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</si>
  <si>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</si>
  <si>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</si>
  <si>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</si>
  <si>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</si>
  <si>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</si>
  <si>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</si>
  <si>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</si>
  <si>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</si>
  <si>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</si>
  <si>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</si>
  <si>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</si>
  <si>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</si>
  <si>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</si>
  <si>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</si>
  <si>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</si>
  <si>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</si>
  <si>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</si>
  <si>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</si>
  <si>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</si>
  <si>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</si>
  <si>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</si>
  <si>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</si>
  <si>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</si>
  <si>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</si>
  <si>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</si>
  <si>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</si>
  <si>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</si>
  <si>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</si>
  <si>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</si>
  <si>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</si>
  <si>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</si>
  <si>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</si>
  <si>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</si>
  <si>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</si>
  <si>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</si>
  <si>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</si>
  <si>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</si>
  <si>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</si>
  <si>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</si>
  <si>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</si>
  <si>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</si>
  <si>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</si>
  <si>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</si>
  <si>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</si>
  <si>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</si>
  <si>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</si>
  <si>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</si>
  <si>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</si>
  <si>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</si>
  <si>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</si>
  <si>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</si>
  <si>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</si>
  <si>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</si>
  <si>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</si>
  <si>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</si>
  <si>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</si>
  <si>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</si>
  <si>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</si>
  <si>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</si>
  <si>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</si>
  <si>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</si>
  <si>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</si>
  <si>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</si>
  <si>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</si>
  <si>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</si>
  <si>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</si>
  <si>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</si>
  <si>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</si>
  <si>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</si>
  <si>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</si>
  <si>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</si>
  <si>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</si>
  <si>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</si>
  <si>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</si>
  <si>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</si>
  <si>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</si>
  <si>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</si>
  <si>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</si>
  <si>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</si>
  <si>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</si>
  <si>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</si>
  <si>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</si>
  <si>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</si>
  <si>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</si>
  <si>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</si>
  <si>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</si>
  <si>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</si>
  <si>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</si>
  <si>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</si>
  <si>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</si>
  <si>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</si>
  <si>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</si>
  <si>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</si>
  <si>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</si>
  <si>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</si>
  <si>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</si>
  <si>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</si>
  <si>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</si>
  <si>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</si>
  <si>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</si>
  <si>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</si>
  <si>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</si>
  <si>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</si>
  <si>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</si>
  <si>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</si>
  <si>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</si>
  <si>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</si>
  <si>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</si>
  <si>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</si>
  <si>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</si>
  <si>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</si>
  <si>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</si>
  <si>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</si>
  <si>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</si>
  <si>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</si>
  <si>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</si>
  <si>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</si>
  <si>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</si>
  <si>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</si>
  <si>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</si>
  <si>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</si>
  <si>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</si>
  <si>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</si>
  <si>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</si>
  <si>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</si>
  <si>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</si>
  <si>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</si>
  <si>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</si>
  <si>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</si>
  <si>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</si>
  <si>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</si>
  <si>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</si>
  <si>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</si>
  <si>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</si>
  <si>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</si>
  <si>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</si>
  <si>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</si>
  <si>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</si>
  <si>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</si>
  <si>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</si>
  <si>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</si>
  <si>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</si>
  <si>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</si>
  <si>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</si>
  <si>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</si>
  <si>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</si>
  <si>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</si>
  <si>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</si>
  <si>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</si>
  <si>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</si>
  <si>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</si>
  <si>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</si>
  <si>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</si>
  <si>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</si>
  <si>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</si>
  <si>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</si>
  <si>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</si>
  <si>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</si>
  <si>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</si>
  <si>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</si>
  <si>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</si>
  <si>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</si>
  <si>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</si>
  <si>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</si>
  <si>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</si>
  <si>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</si>
  <si>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</si>
  <si>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</si>
  <si>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</si>
  <si>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</si>
  <si>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</si>
  <si>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</si>
  <si>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</si>
  <si>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</si>
  <si>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</si>
  <si>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</si>
  <si>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</si>
  <si>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</si>
  <si>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</si>
  <si>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</si>
  <si>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</si>
  <si>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</si>
  <si>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</si>
  <si>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</si>
  <si>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</si>
  <si>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</si>
  <si>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</si>
  <si>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</si>
  <si>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</si>
  <si>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</si>
  <si>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</si>
  <si>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</si>
  <si>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</si>
  <si>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</si>
  <si>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</si>
  <si>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</si>
  <si>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</si>
  <si>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</si>
  <si>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</si>
  <si>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</si>
  <si>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</si>
  <si>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</si>
  <si>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</si>
  <si>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</si>
  <si>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</si>
  <si>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</si>
  <si>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</si>
  <si>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</si>
  <si>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</si>
  <si>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</si>
  <si>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</si>
  <si>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</si>
  <si>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</si>
  <si>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</si>
  <si>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</si>
  <si>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</si>
  <si>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</si>
  <si>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</si>
  <si>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</si>
  <si>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</si>
  <si>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</si>
  <si>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</si>
  <si>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</si>
  <si>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</si>
  <si>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</si>
  <si>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</si>
  <si>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</si>
  <si>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</si>
  <si>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</si>
  <si>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</si>
  <si>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</si>
  <si>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</si>
  <si>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</si>
  <si>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</si>
  <si>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</si>
  <si>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</si>
  <si>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</si>
  <si>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</si>
  <si>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</si>
  <si>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</si>
  <si>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</si>
  <si>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</si>
  <si>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</si>
  <si>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</si>
  <si>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</si>
  <si>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</si>
  <si>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</si>
  <si>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</si>
  <si>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</si>
  <si>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</si>
  <si>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</si>
  <si>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</si>
  <si>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</si>
  <si>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</si>
  <si>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</si>
  <si>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</si>
  <si>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</si>
  <si>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</si>
  <si>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</si>
  <si>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</si>
  <si>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</si>
  <si>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</si>
  <si>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</si>
  <si>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</si>
  <si>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</si>
  <si>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</si>
  <si>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</si>
  <si>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</si>
  <si>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</si>
  <si>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</si>
  <si>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</si>
  <si>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</si>
  <si>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</si>
  <si>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</si>
  <si>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</si>
  <si>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</si>
  <si>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</si>
  <si>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</si>
  <si>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</si>
  <si>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</si>
  <si>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</si>
  <si>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</si>
  <si>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</si>
  <si>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</si>
  <si>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</si>
  <si>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</si>
  <si>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</si>
  <si>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</si>
  <si>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</si>
  <si>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</si>
  <si>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</si>
  <si>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</si>
  <si>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</si>
  <si>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</si>
  <si>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</si>
  <si>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</si>
  <si>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</si>
  <si>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</si>
  <si>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</si>
  <si>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</si>
  <si>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</si>
  <si>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</si>
  <si>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</si>
  <si>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</si>
  <si>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</si>
  <si>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</si>
  <si>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</si>
  <si>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</si>
  <si>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</si>
  <si>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</si>
  <si>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</si>
  <si>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</si>
  <si>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</si>
  <si>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</si>
  <si>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</si>
  <si>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</si>
  <si>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</si>
  <si>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</si>
  <si>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</si>
  <si>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</si>
  <si>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</si>
  <si>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</si>
  <si>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</si>
  <si>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</si>
  <si>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</si>
  <si>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</si>
  <si>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</si>
  <si>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</si>
  <si>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</si>
  <si>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</si>
  <si>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</si>
  <si>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</si>
  <si>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</si>
  <si>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</si>
  <si>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</si>
  <si>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</si>
  <si>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</si>
  <si>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</si>
  <si>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</si>
  <si>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</si>
  <si>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</si>
  <si>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</si>
  <si>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</si>
  <si>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</si>
  <si>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</si>
  <si>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</si>
  <si>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</si>
  <si>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</si>
  <si>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</si>
  <si>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</si>
  <si>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</si>
  <si>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</si>
  <si>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</si>
  <si>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</si>
  <si>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</si>
  <si>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</si>
  <si>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</si>
  <si>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</si>
  <si>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</si>
  <si>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</si>
  <si>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</si>
  <si>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</si>
  <si>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</si>
  <si>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</si>
  <si>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</si>
  <si>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</si>
  <si>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</si>
  <si>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</si>
  <si>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</si>
  <si>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</si>
  <si>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</si>
  <si>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</si>
  <si>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</si>
  <si>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</si>
  <si>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</si>
  <si>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</si>
  <si>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</si>
  <si>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</si>
  <si>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</si>
  <si>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</si>
  <si>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</si>
  <si>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</si>
  <si>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</si>
  <si>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</si>
  <si>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</si>
  <si>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</si>
  <si>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</si>
  <si>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</si>
  <si>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</si>
  <si>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</si>
  <si>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</si>
  <si>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</si>
  <si>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</si>
  <si>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</si>
  <si>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</si>
  <si>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</si>
  <si>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</si>
  <si>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</si>
  <si>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</si>
  <si>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</si>
  <si>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</si>
  <si>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</si>
  <si>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</si>
  <si>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</si>
  <si>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</si>
  <si>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</si>
  <si>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</si>
  <si>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</si>
  <si>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</si>
  <si>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</si>
  <si>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</si>
  <si>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</si>
  <si>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</si>
  <si>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</si>
  <si>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</si>
  <si>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</si>
  <si>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</si>
  <si>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</si>
  <si>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</si>
  <si>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</si>
  <si>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</si>
  <si>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</si>
  <si>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</si>
  <si>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</si>
  <si>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</si>
  <si>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</si>
  <si>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</si>
  <si>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</si>
  <si>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</si>
  <si>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</si>
  <si>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</si>
  <si>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</si>
  <si>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</si>
  <si>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</si>
  <si>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</si>
  <si>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</si>
  <si>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</si>
  <si>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</si>
  <si>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</si>
  <si>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</si>
  <si>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</si>
  <si>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</si>
  <si>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</si>
  <si>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</si>
  <si>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</si>
  <si>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</si>
  <si>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</si>
  <si>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</si>
  <si>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</si>
  <si>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</si>
  <si>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</si>
  <si>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</si>
  <si>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</si>
  <si>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</si>
  <si>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</si>
  <si>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</si>
  <si>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</si>
  <si>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</si>
  <si>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</si>
  <si>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</si>
  <si>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</si>
  <si>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</si>
  <si>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</si>
  <si>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</si>
  <si>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</si>
  <si>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</si>
  <si>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</si>
  <si>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</si>
  <si>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</si>
  <si>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</si>
  <si>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</si>
  <si>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</si>
  <si>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</si>
  <si>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</si>
  <si>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</si>
  <si>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</si>
  <si>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</si>
  <si>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</si>
  <si>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</si>
  <si>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</si>
  <si>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</si>
  <si>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</si>
  <si>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</si>
  <si>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</si>
  <si>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</si>
  <si>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</si>
  <si>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</si>
  <si>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</si>
  <si>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</si>
  <si>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</si>
  <si>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</si>
  <si>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</si>
  <si>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</si>
  <si>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</si>
  <si>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</si>
  <si>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</si>
  <si>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</si>
  <si>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</si>
  <si>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</si>
  <si>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</si>
  <si>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</si>
  <si>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</si>
  <si>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</si>
  <si>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</si>
  <si>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</si>
  <si>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</si>
  <si>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</si>
  <si>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</si>
  <si>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</si>
  <si>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</si>
  <si>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</si>
  <si>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</si>
  <si>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</si>
  <si>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</si>
  <si>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</si>
  <si>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</si>
  <si>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</si>
  <si>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</si>
  <si>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</si>
  <si>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</si>
  <si>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</si>
  <si>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</si>
  <si>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</si>
  <si>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</si>
  <si>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</si>
  <si>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</si>
  <si>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</si>
  <si>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</si>
  <si>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</si>
  <si>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</si>
  <si>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</si>
  <si>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</si>
  <si>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</si>
  <si>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</si>
  <si>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</si>
  <si>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</si>
  <si>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</si>
  <si>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</si>
  <si>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</si>
  <si>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</si>
  <si>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</si>
  <si>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</si>
  <si>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</si>
  <si>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</si>
  <si>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</si>
  <si>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</si>
  <si>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</si>
  <si>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</si>
  <si>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</si>
  <si>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</si>
  <si>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</si>
  <si>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</si>
  <si>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</si>
  <si>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</si>
  <si>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</si>
  <si>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</si>
  <si>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</si>
  <si>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</si>
  <si>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</si>
  <si>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</si>
  <si>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</si>
  <si>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</si>
  <si>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</si>
  <si>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</si>
  <si>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</si>
  <si>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</si>
  <si>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</si>
  <si>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</si>
  <si>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</si>
  <si>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</si>
  <si>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</si>
  <si>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</si>
  <si>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</si>
  <si>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</si>
  <si>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</si>
  <si>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</si>
  <si>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</si>
  <si>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</si>
  <si>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</si>
  <si>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</si>
  <si>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</si>
  <si>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</si>
  <si>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</si>
  <si>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</si>
  <si>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</si>
  <si>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</si>
  <si>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</si>
  <si>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</si>
  <si>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</si>
  <si>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</si>
  <si>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</si>
  <si>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</si>
  <si>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</si>
  <si>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</si>
  <si>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</si>
  <si>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</si>
  <si>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</si>
  <si>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</si>
  <si>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</si>
  <si>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</si>
  <si>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</si>
  <si>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</si>
  <si>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</si>
  <si>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</si>
  <si>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</si>
  <si>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</si>
  <si>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</si>
  <si>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</si>
  <si>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</si>
  <si>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</si>
  <si>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</si>
  <si>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</si>
  <si>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</si>
  <si>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</si>
  <si>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</si>
  <si>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</si>
  <si>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</si>
  <si>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</si>
  <si>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</si>
  <si>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</si>
  <si>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</si>
  <si>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</si>
  <si>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</si>
  <si>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</si>
  <si>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</si>
  <si>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</si>
  <si>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</si>
  <si>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</si>
  <si>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</si>
  <si>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</si>
  <si>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</si>
  <si>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</si>
  <si>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</si>
  <si>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</si>
  <si>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</si>
  <si>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</si>
  <si>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</si>
  <si>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</si>
  <si>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</si>
  <si>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</si>
  <si>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</si>
  <si>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</si>
  <si>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</si>
  <si>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</si>
  <si>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</si>
  <si>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</si>
  <si>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</si>
  <si>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</si>
  <si>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</si>
  <si>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</si>
  <si>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</si>
  <si>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</si>
  <si>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</si>
  <si>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</si>
  <si>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</si>
  <si>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</si>
  <si>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</si>
  <si>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</si>
  <si>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</si>
  <si>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</si>
  <si>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</si>
  <si>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</si>
  <si>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</si>
  <si>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</si>
  <si>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</si>
  <si>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</si>
  <si>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</si>
  <si>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</si>
  <si>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</si>
  <si>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</si>
  <si>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</si>
  <si>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</si>
  <si>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</si>
  <si>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</si>
  <si>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</si>
  <si>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</si>
  <si>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</si>
  <si>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</si>
  <si>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</si>
  <si>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</si>
  <si>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</si>
  <si>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</si>
  <si>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</si>
  <si>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</si>
  <si>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</si>
  <si>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</si>
  <si>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</si>
  <si>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</si>
  <si>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</si>
  <si>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</si>
  <si>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</si>
  <si>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</si>
  <si>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</si>
  <si>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</si>
  <si>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</si>
  <si>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</si>
  <si>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</si>
  <si>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</si>
  <si>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</si>
  <si>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</si>
  <si>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</si>
  <si>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</si>
  <si>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</si>
  <si>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</si>
  <si>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</si>
  <si>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</si>
  <si>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</si>
  <si>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</si>
  <si>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</si>
  <si>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</si>
  <si>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</si>
  <si>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</si>
  <si>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</si>
  <si>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</si>
  <si>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</si>
  <si>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</si>
  <si>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</si>
  <si>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</si>
  <si>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</si>
  <si>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</si>
  <si>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</si>
  <si>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</si>
  <si>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</si>
  <si>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</si>
  <si>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</si>
  <si>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</si>
  <si>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</si>
  <si>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</si>
  <si>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</si>
  <si>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</si>
  <si>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</si>
  <si>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</si>
  <si>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</si>
  <si>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</si>
  <si>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</si>
  <si>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</si>
  <si>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</si>
  <si>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</si>
  <si>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</si>
  <si>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</si>
  <si>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</si>
  <si>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</si>
  <si>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</si>
  <si>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</si>
  <si>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</si>
  <si>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</si>
  <si>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</si>
  <si>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</si>
  <si>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</si>
  <si>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</si>
  <si>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</si>
  <si>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</si>
  <si>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</si>
  <si>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</si>
  <si>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</si>
  <si>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</si>
  <si>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</si>
  <si>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</si>
  <si>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</si>
  <si>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</si>
  <si>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</si>
  <si>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</si>
  <si>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</si>
  <si>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</si>
  <si>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</si>
  <si>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</si>
  <si>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</si>
  <si>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</si>
  <si>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</si>
  <si>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</si>
  <si>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</si>
  <si>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</si>
  <si>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</si>
  <si>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</si>
  <si>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</si>
  <si>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</si>
  <si>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</si>
  <si>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</si>
  <si>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</si>
  <si>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</si>
  <si>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</si>
  <si>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</si>
  <si>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</si>
  <si>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</si>
  <si>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</si>
  <si>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</si>
  <si>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</si>
  <si>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</si>
  <si>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</si>
  <si>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</si>
  <si>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</si>
  <si>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</si>
  <si>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</si>
  <si>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</si>
  <si>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</si>
  <si>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</si>
  <si>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</si>
  <si>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</si>
  <si>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</si>
  <si>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</si>
  <si>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</si>
  <si>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</si>
  <si>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</si>
  <si>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</si>
  <si>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</si>
  <si>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</si>
  <si>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</si>
  <si>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</si>
  <si>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</si>
  <si>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</si>
  <si>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</si>
  <si>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</si>
  <si>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</si>
  <si>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</si>
  <si>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</si>
  <si>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</si>
  <si>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</si>
  <si>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</si>
  <si>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</si>
  <si>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</si>
  <si>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</si>
  <si>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</si>
  <si>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</si>
  <si>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</si>
  <si>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</si>
  <si>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</si>
  <si>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</si>
  <si>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</si>
  <si>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</si>
  <si>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</si>
  <si>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</si>
  <si>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</si>
  <si>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</si>
  <si>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</si>
  <si>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</si>
  <si>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</si>
  <si>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</si>
  <si>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</si>
  <si>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</si>
  <si>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</si>
  <si>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</si>
  <si>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</si>
  <si>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</si>
  <si>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</si>
  <si>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</si>
  <si>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</si>
  <si>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</si>
  <si>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</si>
  <si>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</si>
  <si>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</si>
  <si>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</si>
  <si>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</si>
  <si>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</si>
  <si>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</si>
  <si>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</si>
  <si>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</si>
  <si>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</si>
  <si>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</si>
  <si>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</si>
  <si>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</si>
  <si>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</si>
  <si>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</si>
  <si>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</si>
  <si>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</si>
  <si>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</si>
  <si>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</si>
  <si>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</si>
  <si>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</si>
  <si>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</si>
  <si>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</si>
  <si>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</si>
  <si>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</si>
  <si>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</si>
  <si>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</si>
  <si>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</si>
  <si>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</si>
  <si>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</si>
  <si>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</si>
  <si>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</si>
  <si>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</si>
  <si>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</si>
  <si>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</si>
  <si>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</si>
  <si>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</si>
  <si>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</si>
  <si>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</si>
  <si>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</si>
  <si>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</si>
  <si>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</si>
  <si>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</si>
  <si>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</si>
  <si>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</si>
  <si>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</si>
  <si>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</si>
  <si>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</si>
  <si>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</si>
  <si>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</si>
  <si>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</si>
  <si>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</si>
  <si>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</si>
  <si>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</si>
  <si>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</si>
  <si>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</si>
  <si>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</si>
  <si>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</si>
  <si>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</si>
  <si>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</si>
  <si>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</si>
  <si>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</si>
  <si>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</si>
  <si>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</si>
  <si>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</si>
  <si>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</si>
  <si>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</si>
  <si>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</si>
  <si>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</si>
  <si>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</si>
  <si>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</si>
  <si>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</si>
  <si>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</si>
  <si>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</si>
  <si>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</si>
  <si>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</si>
  <si>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</si>
  <si>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</si>
  <si>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</si>
  <si>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</si>
  <si>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</si>
  <si>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</si>
  <si>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</si>
  <si>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</si>
  <si>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</si>
  <si>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</si>
  <si>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</si>
  <si>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</si>
  <si>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</si>
  <si>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</si>
  <si>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</si>
  <si>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</si>
  <si>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</si>
  <si>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</si>
  <si>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</si>
  <si>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</si>
  <si>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</si>
  <si>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</si>
  <si>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</si>
  <si>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</si>
  <si>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</si>
  <si>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</si>
  <si>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</si>
  <si>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</si>
  <si>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</si>
  <si>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</si>
  <si>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</si>
  <si>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</si>
  <si>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</si>
  <si>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</si>
  <si>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</si>
  <si>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</si>
  <si>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</si>
  <si>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</si>
  <si>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</si>
  <si>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</si>
  <si>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</si>
  <si>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</si>
  <si>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</si>
  <si>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</si>
  <si>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</si>
  <si>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</si>
  <si>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</si>
  <si>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</si>
  <si>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</si>
  <si>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</si>
  <si>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</si>
  <si>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</si>
  <si>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</si>
  <si>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</si>
  <si>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</si>
  <si>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</si>
  <si>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</si>
  <si>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</si>
  <si>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</si>
  <si>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</si>
  <si>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</si>
  <si>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</si>
  <si>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</si>
  <si>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</si>
  <si>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</si>
  <si>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</si>
  <si>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</si>
  <si>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</si>
  <si>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</si>
  <si>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</si>
  <si>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</si>
  <si>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</si>
  <si>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</si>
  <si>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</si>
  <si>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</si>
  <si>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</si>
  <si>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</si>
  <si>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</si>
  <si>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</si>
  <si>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</si>
  <si>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</si>
  <si>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</si>
  <si>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</si>
  <si>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</si>
  <si>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</si>
  <si>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</si>
  <si>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</si>
  <si>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</si>
  <si>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</si>
  <si>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</si>
  <si>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</si>
  <si>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</si>
  <si>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</si>
  <si>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</si>
  <si>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</si>
  <si>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</si>
  <si>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</si>
  <si>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</si>
  <si>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</si>
  <si>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</si>
  <si>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</si>
  <si>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</si>
  <si>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</si>
  <si>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</si>
  <si>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</si>
  <si>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</si>
  <si>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</si>
  <si>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</si>
  <si>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</si>
  <si>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</si>
  <si>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</si>
  <si>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</si>
  <si>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</si>
  <si>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</si>
  <si>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</si>
  <si>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</si>
  <si>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</si>
  <si>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</si>
  <si>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</si>
  <si>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</si>
  <si>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</si>
  <si>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</si>
  <si>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</si>
  <si>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</si>
  <si>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</si>
  <si>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</si>
  <si>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</si>
  <si>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</si>
  <si>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</si>
  <si>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</si>
  <si>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</si>
  <si>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</si>
  <si>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</si>
  <si>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</si>
  <si>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</si>
  <si>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</si>
  <si>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</si>
  <si>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</si>
  <si>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</si>
  <si>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</si>
  <si>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</si>
  <si>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</si>
  <si>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</si>
  <si>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</si>
  <si>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</si>
  <si>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</si>
  <si>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</si>
  <si>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</si>
  <si>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</si>
  <si>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</si>
  <si>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</si>
  <si>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</si>
  <si>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</si>
  <si>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</si>
  <si>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</si>
  <si>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</si>
  <si>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</si>
  <si>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</si>
  <si>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</si>
  <si>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</si>
  <si>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</si>
  <si>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</si>
  <si>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</si>
  <si>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</si>
  <si>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</si>
  <si>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</si>
  <si>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</si>
  <si>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</si>
  <si>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</si>
  <si>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</si>
  <si>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</si>
  <si>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</si>
  <si>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</si>
  <si>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</si>
  <si>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</si>
  <si>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</si>
  <si>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</si>
  <si>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</si>
  <si>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</si>
  <si>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</si>
  <si>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</si>
  <si>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</si>
  <si>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</si>
  <si>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</si>
  <si>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</si>
  <si>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</si>
  <si>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</si>
  <si>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</si>
  <si>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</si>
  <si>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</si>
  <si>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</si>
  <si>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</si>
  <si>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</si>
  <si>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</si>
  <si>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</si>
  <si>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</si>
  <si>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</si>
  <si>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</si>
  <si>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</si>
  <si>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</si>
  <si>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</si>
  <si>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</si>
  <si>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</si>
  <si>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</si>
  <si>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</si>
  <si>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</si>
  <si>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</si>
  <si>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</si>
  <si>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</si>
  <si>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</si>
  <si>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</si>
  <si>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</si>
  <si>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</si>
  <si>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</si>
  <si>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</si>
  <si>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</si>
  <si>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</si>
  <si>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</si>
  <si>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</si>
  <si>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</si>
  <si>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</si>
  <si>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</si>
  <si>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</si>
  <si>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</si>
  <si>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</si>
  <si>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</si>
  <si>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</si>
  <si>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</si>
  <si>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</si>
  <si>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</si>
  <si>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</si>
  <si>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</si>
  <si>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</si>
  <si>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</si>
  <si>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</si>
  <si>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</si>
  <si>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</si>
  <si>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</si>
  <si>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</si>
  <si>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</si>
  <si>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</si>
  <si>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</si>
  <si>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</si>
  <si>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</si>
  <si>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</si>
  <si>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</si>
  <si>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</si>
  <si>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</si>
  <si>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</si>
  <si>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</si>
  <si>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</si>
  <si>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</si>
  <si>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</si>
  <si>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</si>
  <si>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</si>
  <si>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</si>
  <si>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</si>
  <si>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</si>
  <si>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</si>
  <si>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</si>
  <si>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</si>
  <si>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</si>
  <si>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</si>
  <si>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</si>
  <si>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</si>
  <si>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</si>
  <si>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</si>
  <si>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</si>
  <si>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</si>
  <si>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</si>
  <si>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</si>
  <si>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</si>
  <si>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</si>
  <si>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</si>
  <si>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</si>
  <si>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</si>
  <si>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</si>
  <si>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</si>
  <si>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</si>
  <si>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</si>
  <si>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</si>
  <si>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</si>
  <si>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</si>
  <si>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</si>
  <si>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</si>
  <si>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</si>
  <si>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</si>
  <si>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</si>
  <si>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</si>
  <si>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</si>
  <si>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</si>
  <si>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</si>
  <si>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</si>
  <si>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</si>
  <si>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</si>
  <si>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</si>
  <si>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</si>
  <si>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</si>
  <si>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</si>
  <si>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</si>
  <si>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</si>
  <si>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</si>
  <si>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</si>
  <si>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</si>
  <si>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</si>
  <si>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</si>
  <si>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</si>
  <si>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</si>
  <si>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</si>
  <si>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</si>
  <si>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</si>
  <si>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</si>
  <si>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</si>
  <si>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</si>
  <si>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</si>
  <si>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</si>
  <si>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</si>
  <si>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</si>
  <si>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</si>
  <si>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</si>
  <si>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</si>
  <si>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</si>
  <si>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</si>
  <si>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</si>
  <si>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</si>
  <si>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</si>
  <si>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</si>
  <si>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</si>
  <si>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</si>
  <si>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</si>
  <si>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</si>
  <si>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</si>
  <si>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</si>
  <si>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</si>
  <si>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</si>
  <si>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</si>
  <si>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</si>
  <si>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</si>
  <si>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</si>
  <si>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</si>
  <si>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</si>
  <si>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</si>
  <si>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</si>
  <si>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</si>
  <si>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</si>
  <si>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</si>
  <si>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</si>
  <si>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</si>
  <si>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</si>
  <si>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</si>
  <si>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</si>
  <si>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</si>
  <si>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</si>
  <si>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</si>
  <si>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</si>
  <si>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</si>
  <si>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</si>
  <si>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</si>
  <si>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</si>
  <si>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</si>
  <si>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</si>
  <si>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</si>
  <si>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</si>
  <si>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</si>
  <si>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</si>
  <si>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</si>
  <si>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</si>
  <si>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</si>
  <si>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</si>
  <si>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</si>
  <si>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</si>
  <si>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</si>
  <si>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</si>
  <si>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</si>
  <si>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</si>
  <si>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</si>
  <si>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</si>
  <si>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</si>
  <si>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</si>
  <si>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</si>
  <si>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</si>
  <si>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</si>
  <si>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</si>
  <si>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</si>
  <si>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</si>
  <si>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</si>
  <si>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</si>
  <si>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</si>
  <si>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</si>
  <si>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</si>
  <si>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</si>
  <si>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</si>
  <si>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</si>
  <si>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</si>
  <si>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</si>
  <si>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</si>
  <si>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</si>
  <si>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</si>
  <si>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</si>
  <si>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</si>
  <si>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</si>
  <si>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</si>
  <si>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</si>
  <si>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</si>
  <si>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</si>
  <si>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</si>
  <si>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</si>
  <si>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</si>
  <si>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</si>
  <si>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</si>
  <si>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</si>
  <si>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</si>
  <si>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</si>
  <si>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</si>
  <si>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</si>
  <si>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</si>
  <si>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</si>
  <si>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</si>
  <si>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</si>
  <si>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</si>
  <si>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</si>
  <si>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</si>
  <si>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</si>
  <si>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</si>
  <si>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</si>
  <si>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</si>
  <si>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</si>
  <si>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</si>
  <si>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</si>
  <si>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</si>
  <si>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</si>
  <si>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</si>
  <si>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</si>
  <si>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</si>
  <si>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</si>
  <si>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</si>
  <si>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</si>
  <si>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</si>
  <si>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</si>
  <si>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</si>
  <si>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</si>
  <si>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</si>
  <si>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</si>
  <si>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</si>
  <si>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</si>
  <si>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</si>
  <si>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</si>
  <si>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</si>
  <si>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</si>
  <si>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</si>
  <si>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</si>
  <si>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</si>
  <si>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</si>
  <si>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</si>
  <si>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</si>
  <si>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</si>
  <si>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</si>
  <si>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</si>
  <si>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</si>
  <si>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</si>
  <si>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</si>
  <si>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</si>
  <si>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</si>
  <si>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</si>
  <si>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</si>
  <si>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</si>
  <si>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</si>
  <si>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</si>
  <si>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</si>
  <si>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</si>
  <si>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</si>
  <si>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</si>
  <si>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</si>
  <si>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</si>
  <si>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</si>
  <si>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</si>
  <si>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</si>
  <si>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</si>
  <si>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</si>
  <si>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</si>
  <si>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</si>
  <si>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</si>
  <si>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</si>
  <si>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</si>
  <si>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</si>
  <si>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</si>
  <si>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</si>
  <si>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</si>
  <si>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</si>
  <si>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</si>
  <si>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</si>
  <si>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</si>
  <si>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</si>
  <si>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</si>
  <si>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</si>
  <si>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</si>
  <si>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</si>
  <si>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</si>
  <si>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</si>
  <si>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</si>
  <si>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</si>
  <si>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</si>
  <si>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</si>
  <si>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</si>
  <si>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</si>
  <si>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</si>
  <si>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</si>
  <si>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</si>
  <si>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</si>
  <si>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</si>
  <si>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</si>
  <si>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</si>
  <si>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</si>
  <si>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</si>
  <si>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</si>
  <si>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</si>
  <si>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</si>
  <si>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</si>
  <si>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</si>
  <si>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</si>
  <si>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</si>
  <si>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</si>
  <si>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</si>
  <si>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</si>
  <si>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</si>
  <si>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</si>
  <si>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</si>
  <si>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</si>
  <si>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</si>
  <si>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</si>
  <si>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</si>
  <si>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</si>
  <si>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</si>
  <si>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</si>
  <si>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</si>
  <si>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</si>
  <si>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</si>
  <si>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</si>
  <si>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</si>
  <si>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</si>
  <si>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</si>
  <si>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</si>
  <si>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</si>
  <si>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</si>
  <si>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</si>
  <si>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</si>
  <si>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</si>
  <si>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</si>
  <si>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</si>
  <si>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</si>
  <si>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</si>
  <si>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</si>
  <si>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</si>
  <si>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</si>
  <si>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</si>
  <si>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</si>
  <si>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</si>
  <si>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</si>
  <si>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</si>
  <si>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</si>
  <si>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</si>
  <si>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</si>
  <si>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</si>
  <si>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</si>
  <si>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</si>
  <si>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</si>
  <si>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</si>
  <si>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</si>
  <si>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</si>
  <si>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</si>
  <si>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</si>
  <si>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</si>
  <si>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</si>
  <si>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</si>
  <si>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</si>
  <si>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</si>
  <si>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</si>
  <si>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</si>
  <si>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</si>
  <si>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</si>
  <si>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</si>
  <si>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</si>
  <si>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</si>
  <si>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</si>
  <si>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</si>
  <si>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</si>
  <si>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</si>
  <si>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</si>
  <si>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</si>
  <si>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</si>
  <si>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</si>
  <si>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</si>
  <si>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</si>
  <si>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</si>
  <si>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</si>
  <si>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</si>
  <si>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</si>
  <si>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</si>
  <si>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</si>
  <si>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</si>
  <si>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</si>
  <si>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</si>
  <si>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</si>
  <si>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</si>
  <si>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</si>
  <si>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</si>
  <si>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</si>
  <si>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</si>
  <si>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</si>
  <si>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</si>
  <si>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</si>
  <si>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</si>
  <si>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</si>
  <si>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</si>
  <si>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</si>
  <si>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</si>
  <si>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</si>
  <si>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</si>
  <si>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</si>
  <si>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</si>
  <si>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</si>
  <si>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</si>
  <si>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</si>
  <si>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</si>
  <si>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</si>
  <si>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</si>
  <si>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</si>
  <si>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</si>
  <si>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</si>
  <si>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</si>
  <si>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</si>
  <si>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</si>
  <si>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</si>
  <si>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</si>
  <si>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</si>
  <si>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</si>
  <si>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</si>
  <si>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</si>
  <si>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</si>
  <si>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</si>
  <si>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</si>
  <si>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</si>
  <si>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</si>
  <si>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</si>
  <si>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</si>
  <si>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</si>
  <si>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</si>
  <si>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</si>
  <si>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</si>
  <si>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</si>
  <si>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</si>
  <si>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</si>
  <si>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</si>
  <si>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</si>
  <si>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</si>
  <si>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</si>
  <si>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</si>
  <si>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</si>
  <si>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</si>
  <si>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</si>
  <si>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</si>
  <si>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</si>
  <si>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</si>
  <si>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</si>
  <si>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</si>
  <si>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</si>
  <si>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</si>
  <si>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</si>
  <si>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</si>
  <si>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</si>
  <si>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</si>
  <si>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</si>
  <si>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</si>
  <si>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</si>
  <si>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</si>
  <si>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</si>
  <si>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</si>
  <si>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</si>
  <si>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</si>
  <si>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</si>
  <si>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</si>
  <si>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</si>
  <si>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</si>
  <si>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</si>
  <si>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</si>
  <si>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</si>
  <si>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</si>
  <si>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</si>
  <si>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</si>
  <si>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</si>
  <si>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</si>
  <si>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</si>
  <si>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</si>
  <si>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</si>
  <si>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</si>
  <si>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</si>
  <si>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</si>
  <si>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</si>
  <si>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</si>
  <si>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</si>
  <si>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</si>
  <si>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</si>
  <si>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</si>
  <si>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</si>
  <si>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</si>
  <si>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</si>
  <si>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</si>
  <si>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</si>
  <si>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</si>
  <si>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</si>
  <si>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</si>
  <si>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</si>
  <si>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</si>
  <si>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</si>
  <si>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</si>
  <si>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</si>
  <si>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</si>
  <si>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</si>
  <si>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</si>
  <si>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</si>
  <si>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</si>
  <si>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</si>
  <si>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</si>
  <si>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</si>
  <si>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</si>
  <si>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</si>
  <si>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</si>
  <si>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</si>
  <si>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</si>
  <si>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</si>
  <si>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</si>
  <si>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</si>
  <si>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</si>
  <si>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</si>
  <si>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</si>
  <si>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</si>
  <si>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</si>
  <si>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</si>
  <si>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</si>
  <si>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</si>
  <si>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</si>
  <si>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</si>
  <si>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</si>
  <si>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</si>
  <si>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</si>
  <si>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</si>
  <si>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</si>
  <si>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</si>
  <si>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</si>
  <si>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</si>
  <si>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</si>
  <si>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</si>
  <si>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</si>
  <si>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</si>
  <si>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</si>
  <si>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</si>
  <si>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</si>
  <si>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</si>
  <si>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</si>
  <si>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</si>
  <si>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</si>
  <si>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</si>
  <si>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</si>
  <si>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</si>
  <si>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</si>
  <si>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</si>
  <si>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</si>
  <si>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</si>
  <si>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</si>
  <si>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</si>
  <si>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</si>
  <si>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</si>
  <si>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</si>
  <si>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</si>
  <si>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</si>
  <si>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</si>
  <si>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</si>
  <si>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</si>
  <si>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</si>
  <si>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</si>
  <si>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</si>
  <si>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</si>
  <si>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</si>
  <si>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</si>
  <si>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</si>
  <si>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</si>
  <si>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</si>
  <si>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</si>
  <si>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</si>
  <si>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</si>
  <si>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</si>
  <si>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</si>
  <si>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</si>
  <si>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</si>
  <si>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</si>
  <si>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</si>
  <si>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</si>
  <si>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</si>
  <si>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</si>
  <si>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</si>
  <si>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</si>
  <si>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</si>
  <si>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</si>
  <si>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</si>
  <si>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</si>
  <si>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</si>
  <si>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</si>
  <si>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</si>
  <si>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</si>
  <si>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</si>
  <si>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</si>
  <si>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</si>
  <si>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</si>
  <si>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</si>
  <si>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</si>
  <si>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</si>
  <si>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</si>
  <si>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</si>
  <si>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</si>
  <si>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</si>
  <si>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</si>
  <si>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</si>
  <si>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</si>
  <si>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</si>
  <si>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</si>
  <si>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</si>
  <si>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</si>
  <si>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</si>
  <si>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</si>
  <si>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</si>
  <si>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</si>
  <si>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</si>
  <si>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</si>
  <si>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</si>
  <si>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</si>
  <si>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</si>
  <si>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</si>
  <si>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</si>
  <si>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</si>
  <si>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</si>
  <si>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</si>
  <si>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</si>
  <si>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</si>
  <si>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</si>
  <si>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</si>
  <si>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</si>
  <si>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</si>
  <si>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</si>
  <si>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</si>
  <si>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</si>
  <si>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</si>
  <si>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</si>
  <si>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</si>
  <si>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</si>
  <si>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</si>
  <si>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</si>
  <si>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</si>
  <si>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</si>
  <si>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</si>
  <si>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</si>
  <si>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</si>
  <si>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</si>
  <si>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</si>
  <si>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</si>
  <si>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</si>
  <si>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</si>
  <si>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</si>
  <si>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</si>
  <si>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</si>
  <si>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</si>
  <si>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</si>
  <si>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</si>
  <si>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</si>
  <si>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</si>
  <si>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</si>
  <si>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</si>
  <si>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</si>
  <si>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</si>
  <si>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</si>
  <si>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</si>
  <si>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</si>
  <si>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</si>
  <si>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</si>
  <si>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</si>
  <si>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</si>
  <si>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</si>
  <si>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</si>
  <si>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</si>
  <si>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</si>
  <si>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</si>
  <si>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</si>
  <si>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</si>
  <si>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</si>
  <si>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</si>
  <si>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</si>
  <si>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</si>
  <si>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</si>
  <si>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</si>
  <si>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</si>
  <si>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</si>
  <si>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</si>
  <si>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</si>
  <si>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</si>
  <si>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</si>
  <si>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</si>
  <si>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</si>
  <si>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</si>
  <si>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</si>
  <si>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</si>
  <si>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</si>
  <si>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</si>
  <si>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</si>
  <si>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</si>
  <si>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</si>
  <si>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</si>
  <si>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</si>
  <si>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</si>
  <si>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</si>
  <si>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</si>
  <si>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</si>
  <si>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</si>
  <si>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</si>
  <si>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</si>
  <si>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</si>
  <si>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</si>
  <si>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</si>
  <si>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</si>
  <si>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</si>
  <si>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</si>
  <si>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</si>
  <si>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</si>
  <si>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</si>
  <si>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</si>
  <si>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</si>
  <si>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</si>
  <si>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</si>
  <si>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</si>
  <si>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</si>
  <si>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</si>
  <si>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</si>
  <si>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</si>
  <si>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</si>
  <si>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</si>
  <si>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</si>
  <si>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</si>
  <si>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</si>
  <si>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</si>
  <si>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</si>
  <si>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</si>
  <si>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</si>
  <si>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</si>
  <si>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</si>
  <si>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</si>
  <si>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</si>
  <si>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</si>
  <si>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</si>
  <si>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</si>
  <si>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</si>
  <si>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</si>
  <si>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</si>
  <si>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</si>
  <si>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</si>
  <si>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</si>
  <si>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</si>
  <si>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</si>
  <si>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</si>
  <si>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</si>
  <si>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</si>
  <si>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</si>
  <si>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</si>
  <si>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</si>
  <si>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</si>
  <si>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</si>
  <si>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</si>
  <si>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</si>
  <si>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</si>
  <si>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</si>
  <si>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</si>
  <si>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</si>
  <si>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</si>
  <si>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</si>
  <si>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</si>
  <si>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</si>
  <si>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</si>
  <si>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</si>
  <si>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</si>
  <si>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</si>
  <si>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</si>
  <si>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</si>
  <si>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</si>
  <si>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</si>
  <si>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</si>
  <si>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</si>
  <si>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</si>
  <si>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</si>
  <si>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</si>
  <si>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</si>
  <si>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</si>
  <si>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</si>
  <si>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</si>
  <si>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</si>
  <si>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</si>
  <si>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</si>
  <si>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</si>
  <si>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</si>
  <si>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</si>
  <si>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</si>
  <si>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</si>
  <si>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</si>
  <si>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</si>
  <si>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</si>
  <si>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</si>
  <si>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</si>
  <si>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</si>
  <si>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</si>
  <si>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</si>
  <si>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</si>
  <si>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</si>
  <si>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</si>
  <si>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</si>
  <si>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</si>
  <si>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</si>
  <si>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</si>
  <si>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</si>
  <si>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</si>
  <si>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</si>
  <si>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</si>
  <si>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</si>
  <si>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</si>
  <si>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</si>
  <si>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</si>
  <si>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</si>
  <si>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</si>
  <si>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</si>
  <si>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</si>
  <si>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</si>
  <si>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</si>
  <si>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</si>
  <si>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</si>
  <si>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</si>
  <si>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</si>
  <si>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</si>
  <si>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</si>
  <si>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</si>
  <si>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</si>
  <si>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</si>
  <si>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</si>
  <si>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</si>
  <si>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</si>
  <si>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</si>
  <si>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</si>
  <si>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</si>
  <si>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</si>
  <si>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</si>
  <si>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</si>
  <si>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</si>
  <si>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</si>
  <si>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</si>
  <si>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</si>
  <si>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</si>
  <si>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</si>
  <si>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</si>
  <si>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</si>
  <si>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</si>
  <si>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</si>
  <si>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</si>
  <si>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</si>
  <si>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</si>
  <si>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</si>
  <si>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</si>
  <si>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</si>
  <si>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</si>
  <si>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</si>
  <si>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</si>
  <si>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</si>
  <si>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</si>
  <si>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</si>
  <si>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</si>
  <si>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</si>
  <si>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</si>
  <si>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</si>
  <si>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</si>
  <si>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</si>
  <si>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</si>
  <si>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</si>
  <si>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</si>
  <si>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</si>
  <si>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</si>
  <si>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</si>
  <si>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</si>
  <si>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</si>
  <si>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</si>
  <si>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</si>
  <si>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</si>
  <si>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</si>
  <si>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</si>
  <si>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</si>
  <si>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</si>
  <si>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</si>
  <si>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</si>
  <si>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</si>
  <si>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</si>
  <si>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</si>
  <si>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</si>
  <si>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</si>
  <si>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</si>
  <si>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</si>
  <si>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</si>
  <si>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</si>
  <si>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</si>
  <si>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</si>
  <si>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</si>
  <si>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</si>
  <si>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</si>
  <si>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</si>
  <si>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</si>
  <si>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</si>
  <si>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</si>
  <si>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</si>
  <si>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</si>
  <si>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</si>
  <si>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</si>
  <si>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</si>
  <si>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</si>
  <si>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</si>
  <si>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</si>
  <si>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</si>
  <si>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</si>
  <si>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</si>
  <si>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</si>
  <si>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</si>
  <si>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</si>
  <si>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</si>
  <si>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</si>
  <si>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</si>
  <si>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</si>
  <si>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</si>
  <si>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</si>
  <si>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</si>
  <si>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</si>
  <si>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</si>
  <si>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</si>
  <si>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</si>
  <si>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</si>
  <si>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</si>
  <si>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</si>
  <si>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</si>
  <si>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</si>
  <si>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</si>
  <si>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</si>
  <si>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</si>
  <si>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</si>
  <si>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</si>
  <si>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</si>
  <si>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</si>
  <si>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</si>
  <si>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</si>
  <si>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</si>
  <si>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</si>
  <si>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</si>
  <si>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</si>
  <si>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</si>
  <si>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</si>
  <si>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</si>
  <si>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</si>
  <si>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</si>
  <si>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</si>
  <si>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</si>
  <si>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</si>
  <si>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</si>
  <si>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</si>
  <si>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</si>
  <si>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</si>
  <si>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</si>
  <si>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</si>
  <si>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</si>
  <si>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</si>
  <si>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</si>
  <si>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</si>
  <si>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</si>
  <si>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</si>
  <si>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</si>
  <si>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</si>
  <si>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</si>
  <si>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</si>
  <si>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</si>
  <si>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</si>
  <si>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</si>
  <si>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</si>
  <si>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</si>
  <si>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</si>
  <si>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</si>
  <si>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</si>
  <si>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</si>
  <si>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</si>
  <si>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</si>
  <si>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</si>
  <si>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</si>
  <si>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</si>
  <si>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</si>
  <si>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</si>
  <si>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</si>
  <si>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</si>
  <si>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</si>
  <si>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</si>
  <si>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</si>
  <si>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</si>
  <si>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</si>
  <si>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</si>
  <si>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</si>
  <si>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</si>
  <si>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</si>
  <si>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</si>
  <si>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</si>
  <si>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</si>
  <si>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</si>
  <si>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</si>
  <si>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</si>
  <si>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</si>
  <si>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</si>
  <si>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</si>
  <si>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</si>
  <si>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</si>
  <si>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</si>
  <si>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</si>
  <si>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</si>
  <si>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</si>
  <si>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</si>
  <si>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</si>
  <si>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</si>
  <si>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</si>
  <si>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</si>
  <si>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</si>
  <si>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</si>
  <si>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</si>
  <si>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</si>
  <si>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</si>
  <si>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</si>
  <si>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</si>
  <si>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</si>
  <si>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</si>
  <si>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</si>
  <si>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</si>
  <si>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</si>
  <si>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</si>
  <si>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</si>
  <si>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</si>
  <si>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</si>
  <si>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</si>
  <si>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</si>
  <si>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</si>
  <si>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</si>
  <si>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</si>
  <si>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</si>
  <si>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</si>
  <si>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</si>
  <si>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</si>
  <si>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</si>
  <si>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</si>
  <si>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</si>
  <si>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</si>
  <si>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</si>
  <si>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</si>
  <si>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</si>
  <si>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</si>
  <si>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</si>
  <si>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</si>
  <si>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</si>
  <si>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</si>
  <si>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</si>
  <si>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</si>
  <si>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</si>
  <si>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</si>
  <si>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</si>
  <si>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</si>
  <si>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</si>
  <si>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</si>
  <si>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</si>
  <si>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</si>
  <si>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</si>
  <si>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</si>
  <si>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</si>
  <si>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</si>
  <si>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</si>
  <si>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</si>
  <si>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</si>
  <si>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</si>
  <si>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</si>
  <si>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</si>
  <si>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</si>
  <si>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</si>
  <si>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</si>
  <si>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</si>
  <si>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</si>
  <si>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</si>
  <si>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</si>
  <si>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</si>
  <si>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</si>
  <si>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</si>
  <si>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</si>
  <si>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</si>
  <si>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</si>
  <si>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</si>
  <si>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</si>
  <si>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</si>
  <si>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</si>
  <si>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</si>
  <si>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</si>
  <si>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</si>
  <si>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</si>
  <si>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</si>
  <si>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</si>
  <si>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</si>
  <si>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</si>
  <si>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</si>
  <si>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</si>
  <si>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</si>
  <si>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</si>
  <si>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</si>
  <si>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</si>
  <si>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</si>
  <si>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</si>
  <si>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</si>
  <si>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</si>
  <si>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</si>
  <si>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</si>
  <si>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</si>
  <si>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</si>
  <si>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</si>
  <si>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</si>
  <si>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</si>
  <si>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</si>
  <si>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</si>
  <si>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</si>
  <si>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</si>
  <si>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</si>
  <si>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</si>
  <si>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</si>
  <si>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</si>
  <si>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</si>
  <si>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</si>
  <si>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</si>
  <si>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</si>
  <si>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</si>
  <si>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</si>
  <si>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</si>
  <si>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</si>
  <si>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</si>
  <si>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</si>
  <si>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</si>
  <si>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</si>
  <si>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</si>
  <si>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</si>
  <si>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</si>
  <si>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</si>
  <si>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</si>
  <si>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</si>
  <si>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</si>
  <si>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</si>
  <si>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</si>
  <si>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</si>
  <si>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</si>
  <si>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</si>
  <si>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</si>
  <si>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</si>
  <si>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</si>
  <si>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</si>
  <si>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</si>
  <si>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</si>
  <si>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</si>
  <si>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</si>
  <si>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</si>
  <si>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</si>
  <si>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</si>
  <si>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</si>
  <si>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</si>
  <si>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</si>
  <si>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</si>
  <si>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</si>
  <si>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</si>
  <si>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</si>
  <si>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</si>
  <si>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</si>
  <si>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</si>
  <si>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</si>
  <si>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</si>
  <si>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</si>
  <si>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</si>
  <si>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</si>
  <si>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</si>
  <si>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</si>
  <si>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</si>
  <si>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</si>
  <si>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</si>
  <si>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</si>
  <si>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</si>
  <si>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</si>
  <si>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</si>
  <si>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</si>
  <si>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</si>
  <si>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</si>
  <si>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</si>
  <si>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</si>
  <si>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</si>
  <si>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</si>
  <si>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</si>
  <si>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</si>
  <si>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</si>
  <si>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</si>
  <si>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</si>
  <si>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</si>
  <si>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</si>
  <si>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</si>
  <si>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</si>
  <si>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</si>
  <si>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</si>
  <si>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</si>
  <si>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</si>
  <si>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</si>
  <si>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</si>
  <si>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</si>
  <si>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</si>
  <si>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</si>
  <si>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</si>
  <si>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</si>
  <si>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</si>
  <si>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</si>
  <si>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</si>
  <si>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</si>
  <si>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</si>
  <si>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</si>
  <si>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</si>
  <si>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</si>
  <si>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</si>
  <si>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</si>
  <si>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</si>
  <si>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</si>
  <si>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</si>
  <si>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</si>
  <si>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</si>
  <si>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</si>
  <si>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</si>
  <si>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</si>
  <si>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</si>
  <si>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</si>
  <si>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</si>
  <si>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</si>
  <si>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</si>
  <si>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</si>
  <si>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</si>
  <si>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</si>
  <si>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</si>
  <si>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</si>
  <si>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</si>
  <si>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</si>
  <si>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</si>
  <si>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</si>
  <si>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</si>
  <si>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</si>
  <si>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</si>
  <si>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</si>
  <si>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</si>
  <si>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</si>
  <si>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</si>
  <si>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</si>
  <si>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</si>
  <si>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</si>
  <si>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</si>
  <si>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</si>
  <si>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</si>
  <si>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</si>
  <si>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</si>
  <si>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</si>
  <si>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</si>
  <si>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</si>
  <si>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</si>
  <si>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</si>
  <si>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</si>
  <si>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</si>
  <si>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</si>
  <si>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</si>
  <si>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</si>
  <si>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</si>
  <si>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</si>
  <si>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</si>
  <si>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</si>
  <si>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</si>
  <si>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</si>
  <si>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</si>
  <si>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</si>
  <si>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</si>
  <si>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</si>
  <si>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</si>
  <si>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</si>
  <si>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</si>
  <si>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</si>
  <si>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</si>
  <si>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</si>
  <si>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</si>
  <si>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</si>
  <si>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</si>
  <si>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</si>
  <si>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</si>
  <si>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</si>
  <si>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</si>
  <si>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</si>
  <si>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</si>
  <si>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</si>
  <si>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</si>
  <si>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</si>
  <si>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</si>
  <si>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</si>
  <si>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</si>
  <si>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</si>
  <si>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</si>
  <si>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</si>
  <si>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</si>
  <si>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</si>
  <si>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</si>
  <si>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</si>
  <si>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</si>
  <si>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</si>
  <si>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</si>
  <si>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</si>
  <si>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</si>
  <si>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</si>
  <si>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</si>
  <si>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</si>
  <si>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</si>
  <si>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</si>
  <si>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</si>
  <si>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</si>
  <si>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</si>
  <si>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</si>
  <si>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</si>
  <si>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</si>
  <si>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</si>
  <si>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</si>
  <si>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</si>
  <si>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</si>
  <si>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</si>
  <si>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</si>
  <si>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</si>
  <si>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</si>
  <si>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</si>
  <si>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</si>
  <si>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</si>
  <si>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</si>
  <si>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</si>
  <si>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</si>
  <si>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</si>
  <si>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</si>
  <si>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</si>
  <si>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</si>
  <si>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</si>
  <si>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</si>
  <si>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</si>
  <si>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</si>
  <si>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</si>
  <si>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</si>
  <si>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</si>
  <si>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</si>
  <si>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</si>
  <si>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</si>
  <si>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</si>
  <si>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</si>
  <si>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</si>
  <si>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</si>
  <si>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</si>
  <si>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</si>
  <si>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</si>
  <si>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</si>
  <si>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</si>
  <si>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</si>
  <si>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</si>
  <si>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</si>
  <si>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</si>
  <si>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</si>
  <si>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</si>
  <si>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</si>
  <si>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</si>
  <si>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</si>
  <si>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</si>
  <si>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</si>
  <si>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</si>
  <si>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</si>
  <si>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</si>
  <si>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</si>
  <si>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</si>
  <si>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</si>
  <si>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</si>
  <si>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</si>
  <si>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</si>
  <si>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</si>
  <si>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</si>
  <si>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</si>
  <si>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</si>
  <si>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</si>
  <si>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</si>
  <si>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</si>
  <si>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</si>
  <si>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</si>
  <si>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</si>
  <si>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</si>
  <si>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</si>
  <si>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</si>
  <si>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</si>
  <si>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</si>
  <si>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</si>
  <si>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</si>
  <si>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</si>
  <si>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</si>
  <si>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</si>
  <si>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</si>
  <si>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</si>
  <si>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</si>
  <si>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</si>
  <si>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</si>
  <si>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</si>
  <si>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</si>
  <si>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</si>
  <si>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</si>
  <si>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</si>
  <si>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</si>
  <si>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</si>
  <si>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</si>
  <si>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</si>
  <si>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</si>
  <si>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</si>
  <si>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</si>
  <si>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</si>
  <si>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</si>
  <si>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</si>
  <si>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</si>
  <si>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</si>
  <si>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</si>
  <si>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</si>
  <si>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</si>
  <si>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</si>
  <si>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</si>
  <si>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</si>
  <si>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</si>
  <si>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</si>
  <si>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</si>
  <si>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</si>
  <si>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</si>
  <si>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</si>
  <si>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</si>
  <si>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</si>
  <si>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</si>
  <si>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</si>
  <si>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</si>
  <si>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</si>
  <si>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</si>
  <si>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</si>
  <si>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</si>
  <si>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</si>
  <si>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</si>
  <si>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</si>
  <si>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</si>
  <si>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</si>
  <si>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</si>
  <si>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</si>
  <si>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</si>
  <si>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</si>
  <si>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</si>
  <si>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</si>
  <si>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</si>
  <si>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</si>
  <si>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</si>
  <si>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</si>
  <si>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</si>
  <si>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</si>
  <si>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</si>
  <si>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</si>
  <si>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</si>
  <si>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</si>
  <si>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</si>
  <si>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</si>
  <si>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</si>
  <si>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</si>
  <si>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</si>
  <si>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</si>
  <si>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</si>
  <si>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</si>
  <si>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</si>
  <si>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</si>
  <si>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</si>
  <si>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</si>
  <si>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</si>
  <si>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</si>
  <si>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</si>
  <si>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</si>
  <si>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</si>
  <si>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</si>
  <si>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</si>
  <si>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</si>
  <si>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</si>
  <si>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</si>
  <si>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</si>
  <si>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</si>
  <si>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</si>
  <si>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</si>
  <si>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</si>
  <si>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</si>
  <si>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</si>
  <si>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</si>
  <si>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</si>
  <si>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</si>
  <si>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</si>
  <si>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</si>
  <si>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</si>
  <si>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</si>
  <si>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</si>
  <si>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</si>
  <si>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</si>
  <si>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</si>
  <si>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</si>
  <si>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</si>
  <si>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</si>
  <si>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</si>
  <si>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</si>
  <si>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</si>
  <si>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</si>
  <si>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</si>
  <si>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</si>
  <si>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</si>
  <si>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</si>
  <si>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</si>
  <si>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</si>
  <si>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</si>
  <si>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</si>
  <si>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</si>
  <si>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</si>
  <si>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</si>
  <si>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</si>
  <si>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</si>
  <si>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</si>
  <si>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</si>
  <si>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</si>
  <si>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</si>
  <si>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</si>
  <si>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</si>
  <si>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</si>
  <si>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</si>
  <si>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</si>
  <si>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</si>
  <si>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</si>
  <si>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</si>
  <si>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</si>
  <si>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</si>
  <si>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</si>
  <si>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</si>
  <si>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</si>
  <si>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</si>
  <si>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</si>
  <si>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</si>
  <si>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</si>
  <si>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</si>
  <si>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</si>
  <si>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</si>
  <si>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</si>
  <si>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</si>
  <si>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</si>
  <si>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</si>
  <si>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</si>
  <si>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</si>
  <si>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</si>
  <si>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</si>
  <si>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</si>
  <si>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</si>
  <si>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</si>
  <si>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</si>
  <si>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</si>
  <si>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</si>
  <si>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</si>
  <si>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</si>
  <si>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</si>
  <si>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</si>
  <si>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</si>
  <si>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</si>
  <si>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</si>
  <si>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</si>
  <si>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</si>
  <si>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</si>
  <si>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</si>
  <si>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</si>
  <si>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</si>
  <si>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</si>
  <si>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</si>
  <si>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</si>
  <si>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</si>
  <si>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</si>
  <si>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</si>
  <si>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</si>
  <si>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</si>
  <si>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</si>
  <si>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</si>
  <si>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</si>
  <si>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</si>
  <si>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</si>
  <si>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</si>
  <si>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</si>
  <si>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</si>
  <si>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</si>
  <si>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</si>
  <si>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</si>
  <si>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</si>
  <si>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</si>
  <si>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</si>
  <si>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</si>
  <si>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</si>
  <si>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</si>
  <si>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</si>
  <si>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</si>
  <si>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</si>
  <si>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</si>
  <si>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</si>
  <si>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</si>
  <si>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</si>
  <si>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</si>
  <si>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</si>
  <si>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</si>
  <si>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</si>
  <si>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</si>
  <si>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</si>
  <si>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</si>
  <si>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</si>
  <si>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</si>
  <si>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</si>
  <si>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</si>
  <si>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</si>
  <si>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</si>
  <si>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</si>
  <si>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</si>
  <si>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</si>
  <si>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</si>
  <si>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</si>
  <si>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</si>
  <si>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</si>
  <si>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</si>
  <si>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</si>
  <si>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</si>
  <si>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</si>
  <si>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</si>
  <si>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</si>
  <si>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</si>
  <si>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</si>
  <si>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</si>
  <si>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</si>
  <si>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</si>
  <si>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</si>
  <si>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</si>
  <si>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</si>
  <si>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</si>
  <si>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</si>
  <si>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</si>
  <si>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</si>
  <si>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</si>
  <si>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</si>
  <si>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</si>
  <si>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</si>
  <si>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</si>
  <si>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</si>
  <si>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</si>
  <si>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</si>
  <si>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</si>
  <si>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</si>
  <si>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</si>
  <si>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</si>
  <si>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</si>
  <si>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</si>
  <si>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</si>
  <si>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</si>
  <si>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</si>
  <si>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</si>
  <si>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</si>
  <si>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</si>
  <si>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</si>
  <si>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</si>
  <si>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</si>
  <si>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</si>
  <si>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</si>
  <si>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</si>
  <si>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</si>
  <si>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</si>
  <si>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</si>
  <si>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</si>
  <si>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</si>
  <si>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</si>
  <si>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</si>
  <si>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</si>
  <si>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</si>
  <si>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</si>
  <si>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</si>
  <si>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</si>
  <si>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</si>
  <si>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</si>
  <si>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</si>
  <si>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</si>
  <si>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</si>
  <si>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</si>
  <si>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</si>
  <si>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</si>
  <si>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</si>
  <si>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</si>
  <si>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</si>
  <si>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</si>
  <si>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</si>
  <si>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</si>
  <si>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</si>
  <si>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</si>
  <si>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</si>
  <si>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</si>
  <si>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</si>
  <si>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</si>
  <si>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</si>
  <si>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</si>
  <si>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</si>
  <si>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</si>
  <si>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</si>
  <si>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</si>
  <si>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</si>
  <si>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</si>
  <si>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</si>
  <si>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</si>
  <si>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</si>
  <si>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</si>
  <si>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</si>
  <si>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</si>
  <si>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</si>
  <si>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</si>
  <si>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</si>
  <si>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</si>
  <si>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</si>
  <si>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</si>
  <si>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</si>
  <si>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</si>
  <si>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</si>
  <si>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</si>
  <si>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</si>
  <si>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</si>
  <si>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</si>
  <si>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</si>
  <si>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</si>
  <si>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</si>
  <si>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</si>
  <si>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</si>
  <si>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</si>
  <si>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</si>
  <si>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</si>
  <si>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</si>
  <si>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</si>
  <si>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</si>
  <si>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</si>
  <si>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</si>
  <si>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</si>
  <si>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</si>
  <si>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</si>
  <si>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</si>
  <si>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</si>
  <si>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</si>
  <si>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</si>
  <si>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</si>
  <si>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</si>
  <si>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</si>
  <si>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</si>
  <si>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</si>
  <si>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</si>
  <si>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</si>
  <si>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</si>
  <si>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</si>
  <si>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</si>
  <si>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</si>
  <si>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</si>
  <si>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</si>
  <si>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</si>
  <si>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</si>
  <si>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</si>
  <si>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</si>
  <si>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</si>
  <si>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</si>
  <si>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</si>
  <si>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</si>
  <si>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</si>
  <si>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</si>
  <si>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</si>
  <si>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</si>
  <si>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</si>
  <si>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</si>
  <si>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</si>
  <si>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</si>
  <si>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</si>
  <si>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</si>
  <si>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</si>
  <si>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</si>
  <si>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</si>
  <si>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</si>
  <si>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</si>
  <si>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</si>
  <si>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</si>
  <si>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</si>
  <si>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</si>
  <si>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</si>
  <si>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</si>
  <si>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</si>
  <si>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</si>
  <si>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</si>
  <si>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</si>
  <si>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</si>
  <si>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</si>
  <si>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</si>
  <si>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</si>
  <si>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</si>
  <si>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</si>
  <si>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</si>
  <si>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</si>
  <si>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</si>
  <si>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</si>
  <si>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</si>
  <si>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</si>
  <si>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</si>
  <si>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</si>
  <si>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</si>
  <si>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</si>
  <si>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</si>
  <si>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</si>
  <si>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</si>
  <si>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</si>
  <si>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</si>
  <si>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</si>
  <si>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</si>
  <si>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</si>
  <si>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</si>
  <si>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</si>
  <si>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</si>
  <si>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</si>
  <si>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</si>
  <si>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</si>
  <si>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</si>
  <si>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</si>
  <si>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</si>
  <si>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</si>
  <si>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</si>
  <si>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</si>
  <si>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</si>
  <si>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</si>
  <si>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</si>
  <si>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</si>
  <si>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</si>
  <si>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</si>
  <si>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</si>
  <si>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</si>
  <si>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</si>
  <si>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</si>
  <si>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</si>
  <si>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</si>
  <si>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</si>
  <si>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</si>
  <si>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</si>
  <si>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</si>
  <si>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</si>
  <si>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</si>
  <si>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</si>
  <si>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</si>
  <si>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</si>
  <si>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</si>
  <si>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</si>
  <si>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</si>
  <si>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</si>
  <si>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</si>
  <si>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</si>
  <si>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</si>
  <si>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</si>
  <si>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</si>
  <si>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</si>
  <si>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</si>
  <si>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</si>
  <si>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</si>
  <si>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</si>
  <si>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</si>
  <si>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</si>
  <si>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</si>
  <si>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</si>
  <si>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</si>
  <si>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</si>
  <si>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</si>
  <si>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</si>
  <si>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</si>
  <si>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</si>
  <si>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</si>
  <si>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</si>
  <si>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</si>
  <si>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</si>
  <si>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</si>
  <si>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</si>
  <si>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</si>
  <si>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</si>
  <si>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</si>
  <si>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</si>
  <si>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</si>
  <si>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</si>
  <si>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</si>
  <si>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</si>
  <si>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</si>
  <si>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</si>
  <si>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</si>
  <si>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</si>
  <si>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</si>
  <si>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</si>
  <si>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</si>
  <si>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</si>
  <si>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</si>
  <si>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</si>
  <si>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</si>
  <si>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</si>
  <si>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</si>
  <si>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</si>
  <si>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</si>
  <si>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</si>
  <si>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</si>
  <si>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</si>
  <si>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</si>
  <si>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</si>
  <si>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</si>
  <si>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</si>
  <si>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</si>
  <si>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</si>
  <si>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</si>
  <si>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</si>
  <si>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</si>
  <si>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</si>
  <si>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</si>
  <si>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</si>
  <si>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</si>
  <si>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</si>
  <si>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</si>
  <si>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</si>
  <si>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</si>
  <si>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</si>
  <si>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</si>
  <si>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</si>
  <si>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</si>
  <si>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</si>
  <si>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</si>
  <si>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</si>
  <si>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</si>
  <si>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</si>
  <si>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</si>
  <si>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</si>
  <si>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</si>
  <si>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</si>
  <si>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</si>
  <si>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</si>
  <si>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</si>
  <si>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</si>
  <si>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</si>
  <si>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</si>
  <si>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</si>
  <si>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</si>
  <si>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</si>
  <si>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</si>
  <si>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</si>
  <si>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</si>
  <si>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</si>
  <si>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</si>
  <si>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</si>
  <si>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</si>
  <si>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</si>
  <si>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</si>
  <si>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</si>
  <si>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</si>
  <si>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</si>
  <si>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</si>
  <si>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</si>
  <si>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</si>
  <si>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</si>
  <si>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</si>
  <si>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</si>
  <si>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</si>
  <si>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</si>
  <si>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</si>
  <si>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</si>
  <si>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</si>
  <si>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</si>
  <si>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</si>
  <si>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</si>
  <si>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</si>
  <si>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</si>
  <si>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</si>
  <si>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</si>
  <si>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</si>
  <si>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</si>
  <si>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</si>
  <si>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</si>
  <si>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</si>
  <si>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</si>
  <si>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</si>
  <si>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</si>
  <si>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</si>
  <si>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</si>
  <si>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</si>
  <si>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</si>
  <si>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</si>
  <si>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</si>
  <si>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</si>
  <si>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</si>
  <si>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</si>
  <si>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</si>
  <si>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</si>
  <si>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</si>
  <si>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</si>
  <si>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</si>
  <si>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</si>
  <si>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</si>
  <si>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</si>
  <si>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</si>
  <si>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</si>
  <si>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</si>
  <si>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</si>
  <si>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</si>
  <si>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</si>
  <si>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</si>
  <si>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</si>
  <si>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</si>
  <si>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</si>
  <si>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</si>
  <si>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</si>
  <si>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</si>
  <si>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</si>
  <si>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</si>
  <si>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</si>
  <si>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</si>
  <si>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</si>
  <si>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</si>
  <si>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</si>
  <si>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</si>
  <si>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</si>
  <si>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</si>
  <si>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</si>
  <si>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</si>
  <si>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</si>
  <si>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</si>
  <si>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</si>
  <si>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</si>
  <si>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</si>
  <si>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</si>
  <si>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</si>
  <si>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</si>
  <si>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</si>
  <si>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</si>
  <si>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</si>
  <si>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</si>
  <si>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</si>
  <si>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</si>
  <si>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</si>
  <si>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</si>
  <si>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</si>
  <si>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</si>
  <si>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</si>
  <si>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</si>
  <si>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</si>
  <si>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</si>
  <si>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</si>
  <si>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</si>
  <si>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</si>
  <si>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</si>
  <si>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</si>
  <si>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</si>
  <si>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</si>
  <si>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</si>
  <si>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</si>
  <si>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</si>
  <si>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</si>
  <si>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</si>
  <si>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</si>
  <si>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</si>
  <si>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</si>
  <si>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</si>
  <si>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</si>
  <si>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</si>
  <si>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</si>
  <si>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</si>
  <si>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</si>
  <si>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</si>
  <si>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</si>
  <si>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</si>
  <si>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</si>
  <si>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</si>
  <si>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</si>
  <si>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</si>
  <si>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</si>
  <si>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</si>
  <si>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</si>
  <si>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</si>
  <si>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</si>
  <si>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</si>
  <si>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</si>
  <si>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</si>
  <si>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</si>
  <si>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</si>
  <si>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</si>
  <si>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</si>
  <si>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</si>
  <si>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</si>
  <si>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</si>
  <si>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</si>
  <si>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</si>
  <si>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</si>
  <si>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</si>
  <si>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</si>
  <si>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</si>
  <si>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</si>
  <si>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</si>
  <si>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</si>
  <si>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</si>
  <si>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</si>
  <si>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</si>
  <si>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</si>
  <si>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</si>
  <si>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</si>
  <si>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</si>
  <si>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</si>
  <si>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</si>
  <si>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</si>
  <si>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</si>
  <si>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</si>
  <si>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</si>
  <si>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</si>
  <si>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</si>
  <si>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</si>
  <si>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</si>
  <si>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</si>
  <si>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</si>
  <si>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</si>
  <si>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</si>
  <si>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</si>
  <si>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</si>
  <si>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</si>
  <si>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</si>
  <si>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</si>
  <si>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</si>
  <si>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</si>
  <si>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</si>
  <si>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</si>
  <si>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</si>
  <si>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</si>
  <si>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</si>
  <si>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</si>
  <si>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</si>
  <si>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</si>
  <si>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</si>
  <si>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</si>
  <si>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</si>
  <si>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</si>
  <si>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</si>
  <si>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</si>
  <si>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</si>
  <si>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</si>
  <si>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</si>
  <si>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</si>
  <si>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</si>
  <si>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</si>
  <si>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</si>
  <si>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</si>
  <si>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</si>
  <si>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</si>
  <si>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</si>
  <si>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</si>
  <si>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</si>
  <si>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</si>
  <si>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</si>
  <si>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</si>
  <si>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</si>
  <si>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</si>
  <si>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</si>
  <si>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</si>
  <si>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</si>
  <si>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</si>
  <si>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</si>
  <si>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</si>
  <si>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</si>
  <si>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</si>
  <si>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</si>
  <si>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</si>
  <si>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</si>
  <si>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</si>
  <si>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</si>
  <si>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</si>
  <si>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</si>
  <si>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</si>
  <si>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</si>
  <si>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</si>
  <si>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</si>
  <si>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</si>
  <si>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</si>
  <si>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</si>
  <si>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</si>
  <si>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</si>
  <si>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</si>
  <si>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</si>
  <si>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</si>
  <si>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</si>
  <si>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</si>
  <si>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</si>
  <si>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</si>
  <si>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</si>
  <si>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</si>
  <si>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</si>
  <si>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</si>
  <si>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</si>
  <si>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</si>
  <si>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</si>
  <si>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</si>
  <si>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</si>
  <si>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</si>
  <si>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</si>
  <si>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</si>
  <si>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</si>
  <si>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</si>
  <si>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</si>
  <si>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</si>
  <si>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</si>
  <si>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</si>
  <si>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</si>
  <si>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</si>
  <si>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</si>
  <si>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</si>
  <si>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</si>
  <si>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</si>
  <si>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</si>
  <si>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</si>
  <si>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</si>
  <si>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</si>
  <si>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</si>
  <si>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</si>
  <si>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</si>
  <si>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</si>
  <si>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</si>
  <si>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</si>
  <si>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</si>
  <si>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</si>
  <si>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</si>
  <si>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</si>
  <si>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</si>
  <si>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</si>
  <si>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</si>
  <si>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</si>
  <si>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</si>
  <si>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</si>
  <si>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</si>
  <si>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</si>
  <si>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</si>
  <si>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</si>
  <si>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</si>
  <si>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</si>
  <si>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</si>
  <si>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</si>
  <si>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</si>
  <si>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</si>
  <si>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</si>
  <si>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</si>
  <si>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</si>
  <si>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</si>
  <si>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</si>
  <si>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</si>
  <si>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</si>
  <si>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</si>
  <si>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</si>
  <si>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</si>
  <si>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</si>
  <si>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</si>
  <si>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</si>
  <si>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</si>
  <si>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</si>
  <si>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</si>
  <si>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</si>
  <si>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</si>
  <si>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</si>
  <si>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</si>
  <si>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</si>
  <si>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</si>
  <si>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</si>
  <si>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</si>
  <si>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</si>
  <si>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</si>
  <si>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</si>
  <si>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</si>
  <si>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</si>
  <si>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</si>
  <si>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</si>
  <si>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</si>
  <si>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</si>
  <si>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</si>
  <si>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</si>
  <si>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</si>
  <si>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</si>
  <si>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</si>
  <si>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</si>
  <si>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</si>
  <si>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</si>
  <si>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</si>
  <si>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</si>
  <si>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</si>
  <si>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</si>
  <si>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</si>
  <si>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</si>
  <si>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</si>
  <si>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</si>
  <si>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</si>
  <si>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</si>
  <si>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</si>
  <si>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</si>
  <si>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</si>
  <si>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</si>
  <si>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</si>
  <si>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</si>
  <si>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</si>
  <si>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</si>
  <si>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</si>
  <si>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</si>
  <si>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</si>
  <si>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</si>
  <si>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</si>
  <si>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</si>
  <si>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Reporting Date: 16/09/2024</t>
  </si>
  <si>
    <t>Cut-off Date: 31/08/2024</t>
  </si>
  <si>
    <t>(2)  Per OSFI’s letter dated May 23, 2019, the OSFI Covered Bond Ratio refers to total assets pledged for covered bonds issued to the market relative to total on-balance sheet assets. Total on-balance sheet assets as at July 31, 2024.</t>
  </si>
  <si>
    <t>(1) Present value of expected future cash flows of Loans using current market interest rates offered to BMO clients. The effective weighted average rate used for discounting is 6.1%.</t>
  </si>
  <si>
    <r>
      <rPr>
        <vertAlign val="superscript"/>
        <sz val="12"/>
        <rFont val="Arial"/>
        <family val="2"/>
      </rPr>
      <t>(1)</t>
    </r>
    <r>
      <rPr>
        <sz val="12"/>
        <rFont val="Arial"/>
        <family val="2"/>
      </rPr>
      <t xml:space="preserve"> Includes cash settlement of $524,971,915 to occur on September 18, 2024.</t>
    </r>
  </si>
  <si>
    <t>Loan Seasoning</t>
  </si>
  <si>
    <t xml:space="preserve">Loan Seasoning is defined as the time, in months, lapsed from origination or last renewal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</si>
</sst>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O368" sqref="O368"/>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45535</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45551</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11.082191780821917</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1.6</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4.7726027397260271</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2.0410958904109591</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2.4054794520547946</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2.5205479452054793</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1.5945205479452054</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0.89863013698630134</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2.117808219178082</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1.167123287671233</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1.2876712328767124</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1.8410958904109589</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3.6575342465753424</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3.0054794520547947</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1.3561643835616439</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3.8273972602739725</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1.9447128998595544E-2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27.191039128604295</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21.51664882593289</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3461</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3113</v>
      </c>
      <c r="B76" s="599"/>
      <c r="C76" s="599"/>
      <c r="D76" s="599"/>
      <c r="E76" s="599"/>
      <c r="F76" s="599"/>
      <c r="G76" s="599"/>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589" t="s">
        <v>3117</v>
      </c>
      <c r="D78" s="589"/>
      <c r="E78" s="589"/>
      <c r="F78" s="589"/>
      <c r="G78" s="589"/>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589" t="s">
        <v>3126</v>
      </c>
      <c r="D85" s="589"/>
      <c r="E85" s="589"/>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3131</v>
      </c>
      <c r="B91" s="601"/>
      <c r="C91" s="334" t="s">
        <v>3132</v>
      </c>
      <c r="D91" s="358"/>
      <c r="E91" s="334" t="s">
        <v>3133</v>
      </c>
      <c r="F91" s="358"/>
      <c r="G91" s="334" t="s">
        <v>3133</v>
      </c>
      <c r="H91" s="352"/>
      <c r="I91" s="352"/>
      <c r="J91" s="358"/>
      <c r="L91" s="358"/>
      <c r="M91" s="352"/>
      <c r="N91" s="358"/>
      <c r="P91" s="358"/>
    </row>
    <row r="92" spans="1:16" s="353" customFormat="1" ht="18" customHeight="1" x14ac:dyDescent="0.25">
      <c r="A92" s="601" t="s">
        <v>3134</v>
      </c>
      <c r="B92" s="601"/>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3143</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3458</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3167</v>
      </c>
      <c r="B119" s="604"/>
      <c r="C119" s="604"/>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3169</v>
      </c>
      <c r="B123" s="600"/>
      <c r="C123" s="600"/>
      <c r="D123" s="600"/>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3171</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3172</v>
      </c>
      <c r="B128" s="600"/>
      <c r="C128" s="600"/>
      <c r="D128" s="600"/>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3175</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3182</v>
      </c>
      <c r="B143" s="605"/>
      <c r="C143" s="605"/>
      <c r="D143" s="605"/>
      <c r="E143" s="273" t="s">
        <v>3183</v>
      </c>
      <c r="F143" s="226"/>
      <c r="G143" s="273" t="s">
        <v>3184</v>
      </c>
      <c r="H143" s="368"/>
      <c r="I143" s="273" t="s">
        <v>3185</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3195</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3196</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3202</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3203</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3208</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3213</v>
      </c>
      <c r="B182" s="605"/>
      <c r="C182" s="605"/>
      <c r="D182" s="605"/>
      <c r="E182" s="605"/>
      <c r="F182" s="328"/>
      <c r="G182" s="401">
        <v>35518070902.984718</v>
      </c>
      <c r="H182" s="328"/>
      <c r="I182" s="402"/>
      <c r="J182" s="328" t="s">
        <v>3214</v>
      </c>
      <c r="K182" s="403">
        <v>37987241607.470284</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35518070902.984718</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9">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9"/>
      <c r="L186" s="412"/>
      <c r="M186" s="414"/>
      <c r="N186" s="412"/>
      <c r="P186" s="412"/>
    </row>
    <row r="187" spans="1:20" s="290" customFormat="1" ht="18" x14ac:dyDescent="0.25">
      <c r="A187" s="329" t="s">
        <v>3223</v>
      </c>
      <c r="B187" s="273"/>
      <c r="C187" s="273"/>
      <c r="D187" s="273"/>
      <c r="E187" s="359"/>
      <c r="F187" s="415"/>
      <c r="G187" s="415">
        <v>0</v>
      </c>
      <c r="H187" s="408"/>
      <c r="I187" s="328"/>
      <c r="J187" s="328"/>
      <c r="K187" s="610"/>
      <c r="L187" s="610"/>
      <c r="M187" s="610"/>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35518070902.984718</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3230</v>
      </c>
      <c r="B197" s="611"/>
      <c r="C197" s="611"/>
      <c r="D197" s="611"/>
      <c r="E197" s="611"/>
      <c r="F197" s="611"/>
      <c r="G197" s="611"/>
      <c r="H197" s="611"/>
      <c r="I197" s="611"/>
      <c r="J197" s="611"/>
      <c r="K197" s="611"/>
      <c r="L197" s="611"/>
      <c r="M197" s="611"/>
      <c r="N197" s="326"/>
      <c r="P197" s="326"/>
    </row>
    <row r="198" spans="1:17" ht="35.25" customHeight="1" x14ac:dyDescent="0.2">
      <c r="A198" s="603" t="s">
        <v>3231</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26069647575.814751</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3234</v>
      </c>
      <c r="B204" s="589"/>
      <c r="C204" s="589"/>
      <c r="D204" s="589"/>
      <c r="E204" s="589"/>
      <c r="F204" s="381"/>
      <c r="G204" s="435">
        <v>37301255263.415939</v>
      </c>
      <c r="H204" s="380"/>
      <c r="I204" s="436"/>
      <c r="J204" s="381" t="s">
        <v>3214</v>
      </c>
      <c r="K204" s="437">
        <v>37301255263.415939</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81883305022.111313</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37301255263.415939</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3462</v>
      </c>
      <c r="B214" s="603"/>
      <c r="C214" s="603"/>
      <c r="D214" s="603"/>
      <c r="E214" s="603"/>
      <c r="F214" s="603"/>
      <c r="G214" s="603"/>
      <c r="H214" s="603"/>
      <c r="I214" s="603"/>
      <c r="J214" s="603"/>
      <c r="K214" s="603"/>
      <c r="L214" s="603"/>
      <c r="M214" s="603"/>
    </row>
    <row r="215" spans="1:17" ht="18" customHeight="1" x14ac:dyDescent="0.2">
      <c r="A215" s="611" t="s">
        <v>3241</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27281363354</v>
      </c>
      <c r="H219" s="226"/>
      <c r="I219" s="226"/>
      <c r="J219" s="226"/>
      <c r="K219" s="226"/>
      <c r="L219" s="226"/>
      <c r="M219" s="226"/>
      <c r="N219" s="226"/>
      <c r="P219" s="226"/>
    </row>
    <row r="220" spans="1:17" ht="18" customHeight="1" x14ac:dyDescent="0.25">
      <c r="A220" s="256" t="s">
        <v>3244</v>
      </c>
      <c r="B220" s="226"/>
      <c r="C220" s="256"/>
      <c r="D220" s="226"/>
      <c r="E220" s="368"/>
      <c r="F220" s="226"/>
      <c r="G220" s="451">
        <v>10427333585.099998</v>
      </c>
      <c r="H220" s="452"/>
      <c r="I220" s="226"/>
      <c r="J220" s="226"/>
      <c r="K220" s="226"/>
      <c r="L220" s="226"/>
      <c r="M220" s="226"/>
      <c r="N220" s="226"/>
      <c r="P220" s="226"/>
    </row>
    <row r="221" spans="1:17" ht="18" customHeight="1" thickBot="1" x14ac:dyDescent="0.3">
      <c r="A221" s="447" t="s">
        <v>141</v>
      </c>
      <c r="B221" s="226"/>
      <c r="C221" s="453"/>
      <c r="D221" s="226"/>
      <c r="E221" s="368"/>
      <c r="F221" s="226"/>
      <c r="G221" s="454">
        <v>37708696939.099998</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45535</v>
      </c>
      <c r="B226" s="368"/>
      <c r="C226" s="368"/>
      <c r="D226" s="368"/>
      <c r="E226" s="451">
        <v>24930.05333333333</v>
      </c>
      <c r="F226" s="368"/>
      <c r="G226" s="459">
        <v>7.8619437071922353E-6</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524971914.8900001</v>
      </c>
      <c r="F232" s="290"/>
      <c r="G232" s="451">
        <v>518373065.63</v>
      </c>
      <c r="H232" s="368"/>
      <c r="I232" s="463"/>
      <c r="J232" s="368"/>
      <c r="K232" s="464"/>
      <c r="L232" s="368"/>
      <c r="M232" s="368"/>
      <c r="N232" s="368"/>
      <c r="P232" s="368"/>
    </row>
    <row r="233" spans="1:25" ht="18" customHeight="1" x14ac:dyDescent="0.25">
      <c r="A233" s="329" t="s">
        <v>3254</v>
      </c>
      <c r="B233" s="329"/>
      <c r="C233" s="329"/>
      <c r="D233" s="329"/>
      <c r="E233" s="465">
        <v>0</v>
      </c>
      <c r="F233" s="329"/>
      <c r="G233" s="451">
        <v>0</v>
      </c>
      <c r="H233" s="368"/>
      <c r="I233" s="463"/>
      <c r="J233" s="368"/>
      <c r="K233" s="464"/>
      <c r="L233" s="368"/>
      <c r="M233" s="466"/>
      <c r="N233" s="368"/>
      <c r="P233" s="368"/>
    </row>
    <row r="234" spans="1:25" ht="18" customHeight="1" x14ac:dyDescent="0.25">
      <c r="A234" s="329" t="s">
        <v>3255</v>
      </c>
      <c r="B234" s="329"/>
      <c r="C234" s="329"/>
      <c r="D234" s="329"/>
      <c r="E234" s="462">
        <v>109607402.69572333</v>
      </c>
      <c r="F234" s="329"/>
      <c r="G234" s="451">
        <v>171583427.00837809</v>
      </c>
      <c r="H234" s="368"/>
      <c r="I234" s="368"/>
      <c r="J234" s="368"/>
      <c r="K234" s="464"/>
      <c r="L234" s="368"/>
      <c r="M234" s="368"/>
      <c r="N234" s="368"/>
      <c r="P234" s="368"/>
      <c r="Y234" s="227"/>
    </row>
    <row r="235" spans="1:25" ht="18" customHeight="1" x14ac:dyDescent="0.25">
      <c r="A235" s="329" t="s">
        <v>3256</v>
      </c>
      <c r="B235" s="329"/>
      <c r="C235" s="329"/>
      <c r="D235" s="329"/>
      <c r="E235" s="467">
        <v>74358413.209999993</v>
      </c>
      <c r="F235" s="329"/>
      <c r="G235" s="451">
        <v>83658780.819999993</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-141139107.38999999</v>
      </c>
      <c r="F241" s="329"/>
      <c r="G241" s="469">
        <v>-145948978.34999999</v>
      </c>
      <c r="H241" s="368"/>
      <c r="I241" s="368"/>
      <c r="J241" s="368"/>
      <c r="K241" s="464"/>
      <c r="L241" s="368"/>
      <c r="M241" s="368"/>
      <c r="N241" s="368"/>
      <c r="P241" s="368"/>
    </row>
    <row r="242" spans="1:17" ht="18" customHeight="1" x14ac:dyDescent="0.25">
      <c r="A242" s="329" t="s">
        <v>3263</v>
      </c>
      <c r="B242" s="329"/>
      <c r="C242" s="329"/>
      <c r="D242" s="329"/>
      <c r="E242" s="467">
        <v>-524971914.8900001</v>
      </c>
      <c r="F242" s="470" t="s">
        <v>3264</v>
      </c>
      <c r="G242" s="469">
        <v>-518373065.63</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51">
        <v>0</v>
      </c>
      <c r="H244" s="368"/>
      <c r="I244" s="453"/>
      <c r="J244" s="368"/>
      <c r="K244" s="464"/>
      <c r="L244" s="368"/>
      <c r="M244" s="368"/>
      <c r="N244" s="368"/>
      <c r="P244" s="368"/>
    </row>
    <row r="245" spans="1:17" ht="18" customHeight="1" x14ac:dyDescent="0.25">
      <c r="A245" s="329" t="s">
        <v>3267</v>
      </c>
      <c r="B245" s="329"/>
      <c r="C245" s="329"/>
      <c r="D245" s="329"/>
      <c r="E245" s="467">
        <v>-97.78</v>
      </c>
      <c r="F245" s="329"/>
      <c r="G245" s="469">
        <v>-9241.15</v>
      </c>
      <c r="H245" s="368"/>
      <c r="I245" s="368"/>
      <c r="J245" s="368"/>
      <c r="K245" s="464"/>
      <c r="L245" s="368"/>
      <c r="M245" s="368"/>
      <c r="N245" s="368"/>
      <c r="P245" s="368"/>
    </row>
    <row r="246" spans="1:17" ht="18" customHeight="1" x14ac:dyDescent="0.25">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42826610.735723346</v>
      </c>
      <c r="F247" s="329"/>
      <c r="G247" s="472">
        <v>109283988.32837805</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3463</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38570894677.279701</v>
      </c>
      <c r="H253" s="418"/>
      <c r="I253" s="328"/>
      <c r="J253" s="477"/>
      <c r="K253" s="477"/>
      <c r="L253" s="477"/>
      <c r="M253" s="256"/>
      <c r="N253" s="477"/>
      <c r="P253" s="477"/>
    </row>
    <row r="254" spans="1:17" ht="18" customHeight="1" x14ac:dyDescent="0.25">
      <c r="A254" s="256" t="s">
        <v>3273</v>
      </c>
      <c r="B254" s="326"/>
      <c r="C254" s="481"/>
      <c r="D254" s="326"/>
      <c r="E254" s="480"/>
      <c r="F254" s="328"/>
      <c r="G254" s="480">
        <v>38051740274.650261</v>
      </c>
      <c r="H254" s="273"/>
      <c r="I254" s="399"/>
      <c r="J254" s="326"/>
      <c r="K254" s="326"/>
      <c r="L254" s="326"/>
      <c r="M254" s="256"/>
      <c r="N254" s="326"/>
      <c r="P254" s="326"/>
    </row>
    <row r="255" spans="1:17" ht="18" customHeight="1" x14ac:dyDescent="0.25">
      <c r="A255" s="329" t="s">
        <v>3274</v>
      </c>
      <c r="B255" s="326"/>
      <c r="C255" s="482"/>
      <c r="D255" s="326"/>
      <c r="E255" s="608">
        <v>120748</v>
      </c>
      <c r="F255" s="608"/>
      <c r="G255" s="608"/>
      <c r="H255" s="273"/>
      <c r="I255" s="328"/>
      <c r="J255" s="326"/>
      <c r="K255" s="326"/>
      <c r="L255" s="326"/>
      <c r="M255" s="256"/>
      <c r="N255" s="326"/>
      <c r="P255" s="326"/>
    </row>
    <row r="256" spans="1:17" ht="18" customHeight="1" x14ac:dyDescent="0.25">
      <c r="A256" s="329" t="s">
        <v>3275</v>
      </c>
      <c r="B256" s="326"/>
      <c r="C256" s="483"/>
      <c r="D256" s="326"/>
      <c r="E256" s="480"/>
      <c r="F256" s="328"/>
      <c r="G256" s="480">
        <v>315133.50345057691</v>
      </c>
      <c r="H256" s="273"/>
      <c r="I256" s="328"/>
      <c r="J256" s="326"/>
      <c r="K256" s="326"/>
      <c r="L256" s="326"/>
      <c r="M256" s="256"/>
      <c r="N256" s="326"/>
      <c r="P256" s="326"/>
    </row>
    <row r="257" spans="1:17" ht="18" customHeight="1" x14ac:dyDescent="0.25">
      <c r="A257" s="484" t="s">
        <v>3276</v>
      </c>
      <c r="B257" s="326"/>
      <c r="C257" s="482"/>
      <c r="D257" s="326"/>
      <c r="E257" s="413"/>
      <c r="F257" s="328"/>
      <c r="G257" s="413">
        <v>119586</v>
      </c>
      <c r="H257" s="273"/>
      <c r="I257" s="482"/>
      <c r="J257" s="326"/>
      <c r="K257" s="326"/>
      <c r="L257" s="326"/>
      <c r="M257" s="256"/>
      <c r="N257" s="326"/>
      <c r="P257" s="326"/>
    </row>
    <row r="258" spans="1:17" ht="18" customHeight="1" x14ac:dyDescent="0.25">
      <c r="A258" s="329" t="s">
        <v>3277</v>
      </c>
      <c r="B258" s="326"/>
      <c r="C258" s="482"/>
      <c r="D258" s="326"/>
      <c r="E258" s="608">
        <v>120748</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0.59548478250773429</v>
      </c>
      <c r="H260" s="273"/>
      <c r="I260" s="487">
        <v>0.46684701531738582</v>
      </c>
      <c r="J260" s="326"/>
      <c r="K260" s="326"/>
      <c r="L260" s="326"/>
      <c r="M260" s="256"/>
      <c r="N260" s="326"/>
      <c r="P260" s="326"/>
    </row>
    <row r="261" spans="1:17" ht="18" customHeight="1" x14ac:dyDescent="0.25">
      <c r="A261" s="256" t="s">
        <v>3281</v>
      </c>
      <c r="B261" s="326"/>
      <c r="C261" s="486"/>
      <c r="D261" s="326"/>
      <c r="E261" s="328"/>
      <c r="F261" s="328"/>
      <c r="G261" s="487">
        <v>0.69350227769993711</v>
      </c>
      <c r="H261" s="273"/>
      <c r="I261" s="487">
        <v>0.53384655208162302</v>
      </c>
      <c r="J261" s="326"/>
      <c r="K261" s="326"/>
      <c r="L261" s="326"/>
      <c r="M261" s="256"/>
      <c r="N261" s="326"/>
      <c r="P261" s="326"/>
    </row>
    <row r="262" spans="1:17" ht="18" customHeight="1" x14ac:dyDescent="0.25">
      <c r="A262" s="256" t="s">
        <v>3282</v>
      </c>
      <c r="B262" s="326"/>
      <c r="C262" s="486"/>
      <c r="D262" s="326"/>
      <c r="E262" s="328"/>
      <c r="F262" s="328"/>
      <c r="G262" s="487">
        <v>0.69350227769993711</v>
      </c>
      <c r="H262" s="273"/>
      <c r="I262" s="487"/>
      <c r="J262" s="326"/>
      <c r="K262" s="326"/>
      <c r="L262" s="326"/>
      <c r="M262" s="256"/>
      <c r="N262" s="326"/>
      <c r="P262" s="326"/>
    </row>
    <row r="263" spans="1:17" ht="18" x14ac:dyDescent="0.25">
      <c r="A263" s="256" t="s">
        <v>3283</v>
      </c>
      <c r="B263" s="326"/>
      <c r="C263" s="488"/>
      <c r="D263" s="326"/>
      <c r="E263" s="328"/>
      <c r="F263" s="328"/>
      <c r="G263" s="489">
        <v>31.403351174067112</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4.1677378239755772E-2</v>
      </c>
      <c r="H264" s="273"/>
      <c r="I264" s="328"/>
      <c r="J264" s="326"/>
      <c r="K264" s="326"/>
      <c r="L264" s="326"/>
      <c r="M264" s="256"/>
      <c r="N264" s="326"/>
      <c r="P264" s="326"/>
    </row>
    <row r="265" spans="1:17" ht="18" x14ac:dyDescent="0.25">
      <c r="A265" s="256" t="s">
        <v>3286</v>
      </c>
      <c r="B265" s="326"/>
      <c r="C265" s="490"/>
      <c r="D265" s="326"/>
      <c r="E265" s="328"/>
      <c r="F265" s="328"/>
      <c r="G265" s="489">
        <v>52.92</v>
      </c>
      <c r="H265" s="272" t="s">
        <v>3284</v>
      </c>
      <c r="I265" s="328"/>
      <c r="J265" s="326"/>
      <c r="K265" s="326"/>
      <c r="L265" s="326"/>
      <c r="M265" s="256"/>
      <c r="N265" s="326"/>
      <c r="P265" s="326"/>
    </row>
    <row r="266" spans="1:17" ht="18" x14ac:dyDescent="0.25">
      <c r="A266" s="256" t="s">
        <v>3287</v>
      </c>
      <c r="B266" s="326"/>
      <c r="C266" s="491"/>
      <c r="D266" s="326"/>
      <c r="E266" s="328"/>
      <c r="F266" s="328"/>
      <c r="G266" s="489">
        <v>21.51664882593289</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3289</v>
      </c>
      <c r="B269" s="611"/>
      <c r="C269" s="611"/>
      <c r="D269" s="611"/>
      <c r="E269" s="611"/>
      <c r="F269" s="611"/>
      <c r="G269" s="611"/>
      <c r="H269" s="611"/>
      <c r="I269" s="611"/>
      <c r="J269" s="611"/>
      <c r="K269" s="611"/>
      <c r="L269" s="611"/>
      <c r="M269" s="611"/>
      <c r="N269" s="326"/>
      <c r="P269" s="326"/>
    </row>
    <row r="270" spans="1:17" ht="18" x14ac:dyDescent="0.25">
      <c r="A270" s="611" t="s">
        <v>3290</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120215</v>
      </c>
      <c r="H275" s="480"/>
      <c r="I275" s="399">
        <v>99.558584821280675</v>
      </c>
      <c r="J275" s="328"/>
      <c r="K275" s="499">
        <v>37877104309.020332</v>
      </c>
      <c r="L275" s="328"/>
      <c r="M275" s="399">
        <v>99.541056559522445</v>
      </c>
      <c r="N275" s="328"/>
      <c r="O275" s="500"/>
      <c r="P275" s="328"/>
      <c r="R275" s="226"/>
      <c r="S275" s="400"/>
    </row>
    <row r="276" spans="1:19" s="290" customFormat="1" ht="18" x14ac:dyDescent="0.25">
      <c r="A276" s="329" t="s">
        <v>3295</v>
      </c>
      <c r="B276" s="328"/>
      <c r="C276" s="413"/>
      <c r="D276" s="328"/>
      <c r="E276" s="399"/>
      <c r="F276" s="328"/>
      <c r="G276" s="413">
        <v>208</v>
      </c>
      <c r="H276" s="480"/>
      <c r="I276" s="399">
        <v>0.17225958193924537</v>
      </c>
      <c r="J276" s="328"/>
      <c r="K276" s="499">
        <v>74456313.160000026</v>
      </c>
      <c r="L276" s="328"/>
      <c r="M276" s="399">
        <v>0.19567124294947907</v>
      </c>
      <c r="N276" s="328"/>
      <c r="O276" s="500"/>
      <c r="P276" s="328"/>
      <c r="R276" s="226"/>
    </row>
    <row r="277" spans="1:19" s="290" customFormat="1" ht="18" x14ac:dyDescent="0.25">
      <c r="A277" s="329" t="s">
        <v>3296</v>
      </c>
      <c r="B277" s="328"/>
      <c r="C277" s="413"/>
      <c r="D277" s="328"/>
      <c r="E277" s="399"/>
      <c r="F277" s="328"/>
      <c r="G277" s="413">
        <v>105</v>
      </c>
      <c r="H277" s="480"/>
      <c r="I277" s="399">
        <v>8.6957962036638289E-2</v>
      </c>
      <c r="J277" s="328"/>
      <c r="K277" s="499">
        <v>36524431.370000012</v>
      </c>
      <c r="L277" s="328"/>
      <c r="M277" s="399">
        <v>9.5986231131711397E-2</v>
      </c>
      <c r="N277" s="328"/>
      <c r="O277" s="500"/>
      <c r="P277" s="328"/>
      <c r="R277" s="226"/>
      <c r="S277" s="400"/>
    </row>
    <row r="278" spans="1:19" s="290" customFormat="1" ht="18" x14ac:dyDescent="0.25">
      <c r="A278" s="329" t="s">
        <v>3297</v>
      </c>
      <c r="B278" s="328"/>
      <c r="C278" s="413"/>
      <c r="D278" s="328"/>
      <c r="E278" s="399"/>
      <c r="F278" s="328"/>
      <c r="G278" s="413">
        <v>220</v>
      </c>
      <c r="H278" s="482"/>
      <c r="I278" s="399">
        <v>0.18219763474343259</v>
      </c>
      <c r="J278" s="328"/>
      <c r="K278" s="499">
        <v>63655221.100000009</v>
      </c>
      <c r="L278" s="328"/>
      <c r="M278" s="399">
        <v>0.16728596547743574</v>
      </c>
      <c r="N278" s="328"/>
      <c r="O278" s="500"/>
      <c r="P278" s="328"/>
      <c r="R278" s="226"/>
    </row>
    <row r="279" spans="1:19" s="290" customFormat="1" ht="18.75" thickBot="1" x14ac:dyDescent="0.3">
      <c r="A279" s="397" t="s">
        <v>3298</v>
      </c>
      <c r="B279" s="501"/>
      <c r="C279" s="502"/>
      <c r="D279" s="501"/>
      <c r="E279" s="328"/>
      <c r="F279" s="501"/>
      <c r="G279" s="503">
        <v>120748</v>
      </c>
      <c r="H279" s="504"/>
      <c r="I279" s="505">
        <v>99.999999999999986</v>
      </c>
      <c r="J279" s="501"/>
      <c r="K279" s="506">
        <v>38051740275</v>
      </c>
      <c r="L279" s="501"/>
      <c r="M279" s="505">
        <v>99.999999999081069</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613" t="s">
        <v>3222</v>
      </c>
      <c r="J283" s="613"/>
      <c r="K283" s="516" t="s">
        <v>3293</v>
      </c>
      <c r="L283" s="328"/>
      <c r="M283" s="517" t="s">
        <v>3222</v>
      </c>
      <c r="N283" s="518"/>
      <c r="R283" s="226"/>
    </row>
    <row r="284" spans="1:19" s="290" customFormat="1" ht="18" x14ac:dyDescent="0.25">
      <c r="A284" s="329" t="s">
        <v>3301</v>
      </c>
      <c r="B284" s="328"/>
      <c r="C284" s="413"/>
      <c r="D284" s="328"/>
      <c r="E284" s="328"/>
      <c r="F284" s="328"/>
      <c r="G284" s="413">
        <v>12816</v>
      </c>
      <c r="H284" s="413"/>
      <c r="I284" s="399">
        <v>10.613840394871964</v>
      </c>
      <c r="J284" s="328"/>
      <c r="K284" s="499">
        <v>3157147175.2900214</v>
      </c>
      <c r="L284" s="328"/>
      <c r="M284" s="399">
        <v>8.2969849801173687</v>
      </c>
      <c r="N284" s="328"/>
      <c r="P284" s="328"/>
    </row>
    <row r="285" spans="1:19" s="290" customFormat="1" ht="18" x14ac:dyDescent="0.25">
      <c r="A285" s="329" t="s">
        <v>3302</v>
      </c>
      <c r="B285" s="328"/>
      <c r="C285" s="413"/>
      <c r="D285" s="328"/>
      <c r="E285" s="328"/>
      <c r="F285" s="328"/>
      <c r="G285" s="413">
        <v>19791</v>
      </c>
      <c r="H285" s="413"/>
      <c r="I285" s="399">
        <v>16.390333587305793</v>
      </c>
      <c r="J285" s="328"/>
      <c r="K285" s="499">
        <v>8165026107.2199869</v>
      </c>
      <c r="L285" s="328"/>
      <c r="M285" s="399">
        <v>21.457694308358377</v>
      </c>
      <c r="N285" s="328"/>
      <c r="P285" s="328"/>
    </row>
    <row r="286" spans="1:19" s="290" customFormat="1" ht="18" x14ac:dyDescent="0.25">
      <c r="A286" s="329" t="s">
        <v>3303</v>
      </c>
      <c r="B286" s="328"/>
      <c r="C286" s="413"/>
      <c r="D286" s="328"/>
      <c r="E286" s="328"/>
      <c r="F286" s="328"/>
      <c r="G286" s="413">
        <v>1663</v>
      </c>
      <c r="H286" s="413"/>
      <c r="I286" s="399">
        <v>1.3772484844469473</v>
      </c>
      <c r="J286" s="328"/>
      <c r="K286" s="499">
        <v>314493790.12999988</v>
      </c>
      <c r="L286" s="328"/>
      <c r="M286" s="399">
        <v>0.82648989995504196</v>
      </c>
      <c r="N286" s="328"/>
      <c r="P286" s="328"/>
    </row>
    <row r="287" spans="1:19" s="290" customFormat="1" ht="18" x14ac:dyDescent="0.25">
      <c r="A287" s="329" t="s">
        <v>3304</v>
      </c>
      <c r="B287" s="328"/>
      <c r="C287" s="413"/>
      <c r="D287" s="328"/>
      <c r="E287" s="328"/>
      <c r="F287" s="328"/>
      <c r="G287" s="413">
        <v>2128</v>
      </c>
      <c r="H287" s="413"/>
      <c r="I287" s="399">
        <v>1.7623480306092028</v>
      </c>
      <c r="J287" s="328"/>
      <c r="K287" s="499">
        <v>307198577.25999993</v>
      </c>
      <c r="L287" s="328"/>
      <c r="M287" s="399">
        <v>0.80731807544116319</v>
      </c>
      <c r="N287" s="328"/>
      <c r="P287" s="328"/>
    </row>
    <row r="288" spans="1:19" s="290" customFormat="1" ht="18" x14ac:dyDescent="0.25">
      <c r="A288" s="329" t="s">
        <v>3305</v>
      </c>
      <c r="B288" s="328"/>
      <c r="C288" s="413"/>
      <c r="D288" s="328"/>
      <c r="E288" s="328"/>
      <c r="F288" s="328"/>
      <c r="G288" s="413">
        <v>3166</v>
      </c>
      <c r="H288" s="413"/>
      <c r="I288" s="399">
        <v>2.6219895981713983</v>
      </c>
      <c r="J288" s="328"/>
      <c r="K288" s="499">
        <v>463942785.61000019</v>
      </c>
      <c r="L288" s="328"/>
      <c r="M288" s="399">
        <v>1.2192419643808265</v>
      </c>
      <c r="N288" s="328"/>
      <c r="P288" s="328"/>
    </row>
    <row r="289" spans="1:17" s="290" customFormat="1" ht="18" x14ac:dyDescent="0.25">
      <c r="A289" s="329" t="s">
        <v>3306</v>
      </c>
      <c r="B289" s="328"/>
      <c r="C289" s="413"/>
      <c r="D289" s="328"/>
      <c r="E289" s="328"/>
      <c r="F289" s="328"/>
      <c r="G289" s="413">
        <v>93</v>
      </c>
      <c r="H289" s="413"/>
      <c r="I289" s="399">
        <v>7.7019909232451056E-2</v>
      </c>
      <c r="J289" s="328"/>
      <c r="K289" s="499">
        <v>18412856.939999998</v>
      </c>
      <c r="L289" s="328"/>
      <c r="M289" s="399">
        <v>4.838900088913213E-2</v>
      </c>
      <c r="N289" s="328"/>
      <c r="P289" s="328"/>
    </row>
    <row r="290" spans="1:17" s="290" customFormat="1" ht="18" x14ac:dyDescent="0.25">
      <c r="A290" s="329" t="s">
        <v>3307</v>
      </c>
      <c r="B290" s="328"/>
      <c r="C290" s="413"/>
      <c r="D290" s="328"/>
      <c r="E290" s="328"/>
      <c r="F290" s="328"/>
      <c r="G290" s="413">
        <v>3660</v>
      </c>
      <c r="H290" s="413"/>
      <c r="I290" s="399">
        <v>3.031106105277106</v>
      </c>
      <c r="J290" s="328"/>
      <c r="K290" s="499">
        <v>709864919.03999829</v>
      </c>
      <c r="L290" s="328"/>
      <c r="M290" s="399">
        <v>1.8655255026703197</v>
      </c>
      <c r="N290" s="328"/>
      <c r="P290" s="328"/>
    </row>
    <row r="291" spans="1:17" s="290" customFormat="1" ht="18" x14ac:dyDescent="0.25">
      <c r="A291" s="329" t="s">
        <v>3308</v>
      </c>
      <c r="B291" s="328"/>
      <c r="C291" s="413"/>
      <c r="D291" s="328"/>
      <c r="E291" s="328"/>
      <c r="F291" s="328"/>
      <c r="G291" s="413">
        <v>57318</v>
      </c>
      <c r="H291" s="413"/>
      <c r="I291" s="399">
        <v>47.46910921920032</v>
      </c>
      <c r="J291" s="328"/>
      <c r="K291" s="499">
        <v>20571981881.990128</v>
      </c>
      <c r="L291" s="328"/>
      <c r="M291" s="399">
        <v>54.063182743591689</v>
      </c>
      <c r="N291" s="328"/>
      <c r="P291" s="328"/>
    </row>
    <row r="292" spans="1:17" s="290" customFormat="1" ht="18" x14ac:dyDescent="0.25">
      <c r="A292" s="329" t="s">
        <v>3309</v>
      </c>
      <c r="B292" s="328"/>
      <c r="C292" s="413"/>
      <c r="D292" s="328"/>
      <c r="E292" s="328"/>
      <c r="F292" s="328"/>
      <c r="G292" s="413">
        <v>603</v>
      </c>
      <c r="H292" s="413"/>
      <c r="I292" s="399">
        <v>0.4993871534104084</v>
      </c>
      <c r="J292" s="328"/>
      <c r="K292" s="499">
        <v>109189074.66000003</v>
      </c>
      <c r="L292" s="328"/>
      <c r="M292" s="399">
        <v>0.28694896441237738</v>
      </c>
      <c r="N292" s="328"/>
      <c r="P292" s="328"/>
    </row>
    <row r="293" spans="1:17" s="290" customFormat="1" ht="18" x14ac:dyDescent="0.25">
      <c r="A293" s="329" t="s">
        <v>3310</v>
      </c>
      <c r="B293" s="328"/>
      <c r="C293" s="413"/>
      <c r="D293" s="328"/>
      <c r="E293" s="328"/>
      <c r="F293" s="328"/>
      <c r="G293" s="413">
        <v>17446</v>
      </c>
      <c r="H293" s="413"/>
      <c r="I293" s="399">
        <v>14.448272435154205</v>
      </c>
      <c r="J293" s="328"/>
      <c r="K293" s="499">
        <v>3851719540.5300112</v>
      </c>
      <c r="L293" s="328"/>
      <c r="M293" s="399">
        <v>10.122321640728195</v>
      </c>
      <c r="N293" s="328"/>
      <c r="P293" s="328"/>
    </row>
    <row r="294" spans="1:17" s="290" customFormat="1" ht="18" x14ac:dyDescent="0.25">
      <c r="A294" s="329" t="s">
        <v>3311</v>
      </c>
      <c r="B294" s="328"/>
      <c r="C294" s="413"/>
      <c r="D294" s="328"/>
      <c r="E294" s="328"/>
      <c r="F294" s="328"/>
      <c r="G294" s="413">
        <v>1919</v>
      </c>
      <c r="H294" s="413"/>
      <c r="I294" s="399">
        <v>1.5892602776029416</v>
      </c>
      <c r="J294" s="328"/>
      <c r="K294" s="499">
        <v>342884206.33000088</v>
      </c>
      <c r="L294" s="328"/>
      <c r="M294" s="399">
        <v>0.90109993354305495</v>
      </c>
      <c r="N294" s="328"/>
      <c r="P294" s="328"/>
    </row>
    <row r="295" spans="1:17" s="290" customFormat="1" ht="18" x14ac:dyDescent="0.25">
      <c r="A295" s="329" t="s">
        <v>3312</v>
      </c>
      <c r="B295" s="479"/>
      <c r="C295" s="413"/>
      <c r="D295" s="479"/>
      <c r="E295" s="328"/>
      <c r="F295" s="479"/>
      <c r="G295" s="413">
        <v>145</v>
      </c>
      <c r="H295" s="273"/>
      <c r="I295" s="399">
        <v>0.12008480471726239</v>
      </c>
      <c r="J295" s="479"/>
      <c r="K295" s="499">
        <v>39879359.649999991</v>
      </c>
      <c r="L295" s="479"/>
      <c r="M295" s="399">
        <v>0.10480298499304312</v>
      </c>
      <c r="N295" s="479"/>
      <c r="P295" s="479"/>
    </row>
    <row r="296" spans="1:17" s="290" customFormat="1" ht="18.75" thickBot="1" x14ac:dyDescent="0.3">
      <c r="A296" s="519" t="s">
        <v>3298</v>
      </c>
      <c r="B296" s="479"/>
      <c r="C296" s="502"/>
      <c r="D296" s="479"/>
      <c r="E296" s="328"/>
      <c r="F296" s="479"/>
      <c r="G296" s="503">
        <v>120748</v>
      </c>
      <c r="H296" s="417"/>
      <c r="I296" s="505">
        <v>100.00000000000001</v>
      </c>
      <c r="J296" s="479"/>
      <c r="K296" s="506">
        <v>38051740275</v>
      </c>
      <c r="L296" s="479"/>
      <c r="M296" s="505">
        <v>99.999999999080586</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614" t="s">
        <v>3222</v>
      </c>
      <c r="J300" s="614"/>
      <c r="K300" s="527" t="s">
        <v>3293</v>
      </c>
      <c r="L300" s="335"/>
      <c r="M300" s="528" t="s">
        <v>3222</v>
      </c>
      <c r="N300" s="529"/>
    </row>
    <row r="301" spans="1:17" s="290" customFormat="1" ht="18" x14ac:dyDescent="0.25">
      <c r="A301" s="329" t="s">
        <v>3315</v>
      </c>
      <c r="B301" s="359"/>
      <c r="C301" s="302"/>
      <c r="D301" s="359"/>
      <c r="E301" s="359"/>
      <c r="F301" s="359"/>
      <c r="G301" s="413">
        <v>1541</v>
      </c>
      <c r="H301" s="413"/>
      <c r="I301" s="399">
        <v>1.2762116142710438</v>
      </c>
      <c r="J301" s="328"/>
      <c r="K301" s="499">
        <v>613057350.20000017</v>
      </c>
      <c r="L301" s="328"/>
      <c r="M301" s="399">
        <v>1.6111151442091016</v>
      </c>
      <c r="N301" s="328"/>
      <c r="P301" s="328"/>
    </row>
    <row r="302" spans="1:17" s="290" customFormat="1" ht="18" x14ac:dyDescent="0.25">
      <c r="A302" s="329" t="s">
        <v>3316</v>
      </c>
      <c r="B302" s="328"/>
      <c r="C302" s="413"/>
      <c r="D302" s="328"/>
      <c r="E302" s="328"/>
      <c r="F302" s="328"/>
      <c r="G302" s="413">
        <v>1561</v>
      </c>
      <c r="H302" s="413"/>
      <c r="I302" s="399">
        <v>1.2927750356113559</v>
      </c>
      <c r="J302" s="328"/>
      <c r="K302" s="499">
        <v>459692415.98000008</v>
      </c>
      <c r="L302" s="328"/>
      <c r="M302" s="399">
        <v>1.2080719900378547</v>
      </c>
      <c r="N302" s="328"/>
      <c r="P302" s="328"/>
    </row>
    <row r="303" spans="1:17" s="290" customFormat="1" ht="18" x14ac:dyDescent="0.25">
      <c r="A303" s="329" t="s">
        <v>3317</v>
      </c>
      <c r="B303" s="328"/>
      <c r="C303" s="413"/>
      <c r="D303" s="328"/>
      <c r="E303" s="328"/>
      <c r="F303" s="328"/>
      <c r="G303" s="413">
        <v>2691</v>
      </c>
      <c r="H303" s="413"/>
      <c r="I303" s="399">
        <v>2.2286083413389868</v>
      </c>
      <c r="J303" s="328"/>
      <c r="K303" s="499">
        <v>901463596.09999967</v>
      </c>
      <c r="L303" s="328"/>
      <c r="M303" s="399">
        <v>2.3690469597274979</v>
      </c>
      <c r="N303" s="328"/>
      <c r="P303" s="328"/>
    </row>
    <row r="304" spans="1:17" s="290" customFormat="1" ht="18" x14ac:dyDescent="0.25">
      <c r="A304" s="329" t="s">
        <v>3318</v>
      </c>
      <c r="B304" s="328"/>
      <c r="C304" s="413"/>
      <c r="D304" s="328"/>
      <c r="E304" s="328"/>
      <c r="F304" s="328"/>
      <c r="G304" s="413">
        <v>6706</v>
      </c>
      <c r="H304" s="413"/>
      <c r="I304" s="399">
        <v>5.5537151754066327</v>
      </c>
      <c r="J304" s="328"/>
      <c r="K304" s="499">
        <v>2191050768.6800032</v>
      </c>
      <c r="L304" s="328"/>
      <c r="M304" s="399">
        <v>5.7580829493353738</v>
      </c>
      <c r="N304" s="328"/>
      <c r="P304" s="328"/>
    </row>
    <row r="305" spans="1:17" s="290" customFormat="1" ht="18" x14ac:dyDescent="0.25">
      <c r="A305" s="329" t="s">
        <v>3319</v>
      </c>
      <c r="B305" s="328"/>
      <c r="C305" s="413"/>
      <c r="D305" s="328"/>
      <c r="E305" s="328"/>
      <c r="F305" s="328"/>
      <c r="G305" s="413">
        <v>12706</v>
      </c>
      <c r="H305" s="413"/>
      <c r="I305" s="399">
        <v>10.522741577500248</v>
      </c>
      <c r="J305" s="328"/>
      <c r="K305" s="499">
        <v>4108717808.2200251</v>
      </c>
      <c r="L305" s="328"/>
      <c r="M305" s="399">
        <v>10.797713267682649</v>
      </c>
      <c r="N305" s="328"/>
      <c r="P305" s="328"/>
    </row>
    <row r="306" spans="1:17" s="290" customFormat="1" ht="18" x14ac:dyDescent="0.25">
      <c r="A306" s="329" t="s">
        <v>3320</v>
      </c>
      <c r="B306" s="328"/>
      <c r="C306" s="413"/>
      <c r="D306" s="328"/>
      <c r="E306" s="328"/>
      <c r="F306" s="328"/>
      <c r="G306" s="413">
        <v>18053</v>
      </c>
      <c r="H306" s="413"/>
      <c r="I306" s="399">
        <v>14.950972272832677</v>
      </c>
      <c r="J306" s="328"/>
      <c r="K306" s="499">
        <v>5985362603.7800064</v>
      </c>
      <c r="L306" s="328"/>
      <c r="M306" s="399">
        <v>15.729537100218893</v>
      </c>
      <c r="N306" s="328"/>
      <c r="P306" s="328"/>
    </row>
    <row r="307" spans="1:17" s="290" customFormat="1" ht="20.25" x14ac:dyDescent="0.4">
      <c r="A307" s="329" t="s">
        <v>3321</v>
      </c>
      <c r="B307" s="328"/>
      <c r="C307" s="413"/>
      <c r="D307" s="328"/>
      <c r="E307" s="328"/>
      <c r="F307" s="328"/>
      <c r="G307" s="413">
        <v>77490</v>
      </c>
      <c r="H307" s="413"/>
      <c r="I307" s="399">
        <v>64.174975983039062</v>
      </c>
      <c r="J307" s="328"/>
      <c r="K307" s="499">
        <v>23792395731.689919</v>
      </c>
      <c r="L307" s="328"/>
      <c r="M307" s="399">
        <v>62.526432588788502</v>
      </c>
      <c r="N307" s="530"/>
      <c r="P307" s="530"/>
    </row>
    <row r="308" spans="1:17" s="290" customFormat="1" ht="21" thickBot="1" x14ac:dyDescent="0.45">
      <c r="A308" s="397" t="s">
        <v>3298</v>
      </c>
      <c r="B308" s="530"/>
      <c r="C308" s="502"/>
      <c r="D308" s="530"/>
      <c r="E308" s="328"/>
      <c r="F308" s="530"/>
      <c r="G308" s="503">
        <v>120748</v>
      </c>
      <c r="H308" s="417"/>
      <c r="I308" s="531">
        <v>100</v>
      </c>
      <c r="J308" s="530"/>
      <c r="K308" s="506">
        <v>38051740274.650002</v>
      </c>
      <c r="L308" s="530"/>
      <c r="M308" s="505">
        <v>99.999999999999872</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3222</v>
      </c>
      <c r="J314" s="615"/>
      <c r="K314" s="538" t="s">
        <v>3293</v>
      </c>
      <c r="L314" s="534"/>
      <c r="M314" s="539" t="s">
        <v>3222</v>
      </c>
      <c r="N314" s="540"/>
    </row>
    <row r="315" spans="1:17" s="290" customFormat="1" ht="18" x14ac:dyDescent="0.25">
      <c r="A315" s="272" t="s">
        <v>3061</v>
      </c>
      <c r="B315" s="328"/>
      <c r="C315" s="413"/>
      <c r="D315" s="328"/>
      <c r="E315" s="328"/>
      <c r="F315" s="328"/>
      <c r="G315" s="413">
        <v>95754</v>
      </c>
      <c r="H315" s="480"/>
      <c r="I315" s="399">
        <v>79.300692351012032</v>
      </c>
      <c r="J315" s="328"/>
      <c r="K315" s="480">
        <v>27821453657</v>
      </c>
      <c r="L315" s="328"/>
      <c r="M315" s="399">
        <v>73.114799627912689</v>
      </c>
      <c r="N315" s="328"/>
      <c r="P315" s="328"/>
    </row>
    <row r="316" spans="1:17" s="290" customFormat="1" ht="18" x14ac:dyDescent="0.25">
      <c r="A316" s="329" t="s">
        <v>3323</v>
      </c>
      <c r="B316" s="501"/>
      <c r="C316" s="413"/>
      <c r="D316" s="501"/>
      <c r="E316" s="328"/>
      <c r="F316" s="501"/>
      <c r="G316" s="413">
        <v>24994</v>
      </c>
      <c r="H316" s="413"/>
      <c r="I316" s="399">
        <v>20.699307648987975</v>
      </c>
      <c r="J316" s="501"/>
      <c r="K316" s="480">
        <v>10230286618</v>
      </c>
      <c r="L316" s="501"/>
      <c r="M316" s="399">
        <v>26.885200372087318</v>
      </c>
      <c r="N316" s="501"/>
      <c r="P316" s="501"/>
    </row>
    <row r="317" spans="1:17" s="290" customFormat="1" ht="21" thickBot="1" x14ac:dyDescent="0.45">
      <c r="A317" s="397" t="s">
        <v>3298</v>
      </c>
      <c r="B317" s="530"/>
      <c r="C317" s="502"/>
      <c r="D317" s="530"/>
      <c r="E317" s="328"/>
      <c r="F317" s="530"/>
      <c r="G317" s="503">
        <v>120748</v>
      </c>
      <c r="H317" s="417"/>
      <c r="I317" s="505">
        <v>100</v>
      </c>
      <c r="J317" s="530"/>
      <c r="K317" s="506">
        <v>38051740275</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114807</v>
      </c>
      <c r="H322" s="273"/>
      <c r="I322" s="399">
        <v>95.079835690860307</v>
      </c>
      <c r="J322" s="328"/>
      <c r="K322" s="480">
        <v>34545114555</v>
      </c>
      <c r="L322" s="328"/>
      <c r="M322" s="399">
        <v>90.784585160474634</v>
      </c>
      <c r="N322" s="328"/>
      <c r="P322" s="328"/>
    </row>
    <row r="323" spans="1:17" s="290" customFormat="1" ht="21" x14ac:dyDescent="0.25">
      <c r="A323" s="272" t="s">
        <v>3327</v>
      </c>
      <c r="B323" s="328"/>
      <c r="C323" s="413"/>
      <c r="D323" s="328"/>
      <c r="E323" s="328"/>
      <c r="F323" s="328"/>
      <c r="G323" s="413">
        <v>5941</v>
      </c>
      <c r="H323" s="273"/>
      <c r="I323" s="399">
        <v>4.9201643091396958</v>
      </c>
      <c r="J323" s="328"/>
      <c r="K323" s="480">
        <v>3506625720.3500152</v>
      </c>
      <c r="L323" s="328"/>
      <c r="M323" s="399">
        <v>9.2154148404452041</v>
      </c>
      <c r="N323" s="328"/>
      <c r="P323" s="328"/>
    </row>
    <row r="324" spans="1:17" s="290" customFormat="1" ht="21" thickBot="1" x14ac:dyDescent="0.45">
      <c r="A324" s="397" t="s">
        <v>3298</v>
      </c>
      <c r="B324" s="530"/>
      <c r="C324" s="502"/>
      <c r="D324" s="530"/>
      <c r="E324" s="328"/>
      <c r="F324" s="530"/>
      <c r="G324" s="503">
        <v>120748</v>
      </c>
      <c r="H324" s="273"/>
      <c r="I324" s="505">
        <v>100</v>
      </c>
      <c r="J324" s="530"/>
      <c r="K324" s="506">
        <v>38051740275</v>
      </c>
      <c r="L324" s="530"/>
      <c r="M324" s="505">
        <v>100.00000000091984</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3328</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91528</v>
      </c>
      <c r="H331" s="480"/>
      <c r="I331" s="399">
        <v>75.800841421804094</v>
      </c>
      <c r="J331" s="328"/>
      <c r="K331" s="480">
        <v>29331714038</v>
      </c>
      <c r="L331" s="328"/>
      <c r="M331" s="399">
        <v>77.08376496323072</v>
      </c>
      <c r="N331" s="328"/>
      <c r="P331" s="328"/>
    </row>
    <row r="332" spans="1:17" s="290" customFormat="1" ht="18" x14ac:dyDescent="0.25">
      <c r="A332" s="329" t="s">
        <v>3332</v>
      </c>
      <c r="B332" s="501"/>
      <c r="C332" s="413"/>
      <c r="D332" s="501"/>
      <c r="E332" s="328"/>
      <c r="F332" s="501"/>
      <c r="G332" s="413">
        <v>29220</v>
      </c>
      <c r="H332" s="413"/>
      <c r="I332" s="399">
        <v>24.199158578195913</v>
      </c>
      <c r="J332" s="501"/>
      <c r="K332" s="480">
        <v>8720026236.7899952</v>
      </c>
      <c r="L332" s="501"/>
      <c r="M332" s="399">
        <v>22.916235036217394</v>
      </c>
      <c r="N332" s="501"/>
      <c r="P332" s="501"/>
    </row>
    <row r="333" spans="1:17" s="290" customFormat="1" ht="21" thickBot="1" x14ac:dyDescent="0.45">
      <c r="A333" s="397" t="s">
        <v>3298</v>
      </c>
      <c r="B333" s="530"/>
      <c r="C333" s="502"/>
      <c r="D333" s="530"/>
      <c r="E333" s="328"/>
      <c r="F333" s="530"/>
      <c r="G333" s="503">
        <v>120748</v>
      </c>
      <c r="H333" s="417"/>
      <c r="I333" s="505">
        <v>100</v>
      </c>
      <c r="J333" s="530"/>
      <c r="K333" s="506">
        <v>38051740275</v>
      </c>
      <c r="L333" s="530"/>
      <c r="M333" s="505">
        <v>99.999999999448107</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8.2817106701560264E-4</v>
      </c>
      <c r="J338" s="328"/>
      <c r="K338" s="480">
        <v>302687.5</v>
      </c>
      <c r="L338" s="328"/>
      <c r="M338" s="399">
        <v>7.9546296125348505E-4</v>
      </c>
      <c r="N338" s="328"/>
      <c r="P338" s="328"/>
    </row>
    <row r="339" spans="1:17" s="290" customFormat="1" ht="18" x14ac:dyDescent="0.25">
      <c r="A339" s="329" t="s">
        <v>3336</v>
      </c>
      <c r="B339" s="328"/>
      <c r="C339" s="413"/>
      <c r="D339" s="328"/>
      <c r="E339" s="328"/>
      <c r="F339" s="328"/>
      <c r="G339" s="413">
        <v>60003</v>
      </c>
      <c r="H339" s="413"/>
      <c r="I339" s="399">
        <v>49.692748534137209</v>
      </c>
      <c r="J339" s="328"/>
      <c r="K339" s="542">
        <v>16868763631.170023</v>
      </c>
      <c r="L339" s="328"/>
      <c r="M339" s="399">
        <v>44.331122595864045</v>
      </c>
      <c r="N339" s="328"/>
      <c r="P339" s="328"/>
    </row>
    <row r="340" spans="1:17" s="290" customFormat="1" ht="18" x14ac:dyDescent="0.25">
      <c r="A340" s="329" t="s">
        <v>3337</v>
      </c>
      <c r="B340" s="328"/>
      <c r="C340" s="413"/>
      <c r="D340" s="328"/>
      <c r="E340" s="328"/>
      <c r="F340" s="328"/>
      <c r="G340" s="413">
        <v>965</v>
      </c>
      <c r="H340" s="413"/>
      <c r="I340" s="399">
        <v>0.7991850796700567</v>
      </c>
      <c r="J340" s="328"/>
      <c r="K340" s="542">
        <v>216603451.36000016</v>
      </c>
      <c r="L340" s="328"/>
      <c r="M340" s="399">
        <v>0.56923402134726719</v>
      </c>
      <c r="N340" s="328"/>
      <c r="P340" s="328"/>
    </row>
    <row r="341" spans="1:17" s="290" customFormat="1" ht="18" x14ac:dyDescent="0.25">
      <c r="A341" s="329" t="s">
        <v>3338</v>
      </c>
      <c r="B341" s="328"/>
      <c r="C341" s="413"/>
      <c r="D341" s="328"/>
      <c r="E341" s="328"/>
      <c r="F341" s="328"/>
      <c r="G341" s="413">
        <v>5328</v>
      </c>
      <c r="H341" s="413"/>
      <c r="I341" s="399">
        <v>4.4124954450591316</v>
      </c>
      <c r="J341" s="328"/>
      <c r="K341" s="542">
        <v>1853919295.46</v>
      </c>
      <c r="L341" s="328"/>
      <c r="M341" s="399">
        <v>4.8721012023674124</v>
      </c>
      <c r="N341" s="328"/>
      <c r="P341" s="328"/>
    </row>
    <row r="342" spans="1:17" s="290" customFormat="1" ht="18" x14ac:dyDescent="0.25">
      <c r="A342" s="329" t="s">
        <v>3339</v>
      </c>
      <c r="B342" s="328"/>
      <c r="C342" s="413"/>
      <c r="D342" s="328"/>
      <c r="E342" s="328"/>
      <c r="F342" s="328"/>
      <c r="G342" s="413">
        <v>15761</v>
      </c>
      <c r="H342" s="413"/>
      <c r="I342" s="399">
        <v>13.052804187232914</v>
      </c>
      <c r="J342" s="328"/>
      <c r="K342" s="542">
        <v>5216226020.120019</v>
      </c>
      <c r="L342" s="328"/>
      <c r="M342" s="399">
        <v>13.708245621415324</v>
      </c>
      <c r="N342" s="328"/>
      <c r="P342" s="328"/>
    </row>
    <row r="343" spans="1:17" s="290" customFormat="1" ht="18" x14ac:dyDescent="0.25">
      <c r="A343" s="329" t="s">
        <v>3340</v>
      </c>
      <c r="B343" s="328"/>
      <c r="C343" s="413"/>
      <c r="D343" s="328"/>
      <c r="E343" s="328"/>
      <c r="F343" s="328"/>
      <c r="G343" s="413">
        <v>23338</v>
      </c>
      <c r="H343" s="413"/>
      <c r="I343" s="399">
        <v>19.327856362010138</v>
      </c>
      <c r="J343" s="328"/>
      <c r="K343" s="542">
        <v>9188023244.0999966</v>
      </c>
      <c r="L343" s="328"/>
      <c r="M343" s="399">
        <v>24.146131498055372</v>
      </c>
      <c r="N343" s="328"/>
      <c r="P343" s="328"/>
    </row>
    <row r="344" spans="1:17" s="290" customFormat="1" ht="18" x14ac:dyDescent="0.25">
      <c r="A344" s="329" t="s">
        <v>3341</v>
      </c>
      <c r="B344" s="328"/>
      <c r="C344" s="413"/>
      <c r="D344" s="328"/>
      <c r="E344" s="328"/>
      <c r="F344" s="328"/>
      <c r="G344" s="413">
        <v>9773</v>
      </c>
      <c r="H344" s="413"/>
      <c r="I344" s="399">
        <v>8.0937158379434848</v>
      </c>
      <c r="J344" s="328"/>
      <c r="K344" s="542">
        <v>3154592396.320013</v>
      </c>
      <c r="L344" s="328"/>
      <c r="M344" s="399">
        <v>8.2902710192011391</v>
      </c>
      <c r="N344" s="328"/>
      <c r="P344" s="328"/>
    </row>
    <row r="345" spans="1:17" s="290" customFormat="1" ht="18" x14ac:dyDescent="0.25">
      <c r="A345" s="329" t="s">
        <v>3342</v>
      </c>
      <c r="B345" s="328"/>
      <c r="C345" s="413"/>
      <c r="D345" s="328"/>
      <c r="E345" s="328"/>
      <c r="F345" s="328"/>
      <c r="G345" s="413">
        <v>3231</v>
      </c>
      <c r="H345" s="413"/>
      <c r="I345" s="399">
        <v>2.6758207175274125</v>
      </c>
      <c r="J345" s="328"/>
      <c r="K345" s="542">
        <v>987000748.54999852</v>
      </c>
      <c r="L345" s="328"/>
      <c r="M345" s="399">
        <v>2.5938386560429096</v>
      </c>
      <c r="N345" s="328"/>
      <c r="P345" s="328"/>
    </row>
    <row r="346" spans="1:17" s="290" customFormat="1" ht="18" x14ac:dyDescent="0.25">
      <c r="A346" s="329" t="s">
        <v>3343</v>
      </c>
      <c r="B346" s="328"/>
      <c r="C346" s="413"/>
      <c r="D346" s="328"/>
      <c r="E346" s="328"/>
      <c r="F346" s="328"/>
      <c r="G346" s="413">
        <v>747</v>
      </c>
      <c r="H346" s="413"/>
      <c r="I346" s="399">
        <v>0.61864378706065526</v>
      </c>
      <c r="J346" s="328"/>
      <c r="K346" s="542">
        <v>205169885.39999989</v>
      </c>
      <c r="L346" s="328"/>
      <c r="M346" s="399">
        <v>0.53918660202460322</v>
      </c>
      <c r="N346" s="328"/>
      <c r="P346" s="328"/>
    </row>
    <row r="347" spans="1:17" s="290" customFormat="1" ht="18" x14ac:dyDescent="0.25">
      <c r="A347" s="329" t="s">
        <v>3344</v>
      </c>
      <c r="B347" s="328"/>
      <c r="C347" s="413"/>
      <c r="D347" s="328"/>
      <c r="E347" s="328"/>
      <c r="F347" s="328"/>
      <c r="G347" s="413">
        <v>933</v>
      </c>
      <c r="H347" s="413"/>
      <c r="I347" s="399">
        <v>0.77268360552555737</v>
      </c>
      <c r="J347" s="328"/>
      <c r="K347" s="542">
        <v>225695051.49000031</v>
      </c>
      <c r="L347" s="328"/>
      <c r="M347" s="399">
        <v>0.59312675283417193</v>
      </c>
      <c r="N347" s="328"/>
      <c r="P347" s="328"/>
    </row>
    <row r="348" spans="1:17" s="290" customFormat="1" ht="18" x14ac:dyDescent="0.25">
      <c r="A348" s="329" t="s">
        <v>3345</v>
      </c>
      <c r="B348" s="328"/>
      <c r="C348" s="413"/>
      <c r="D348" s="328"/>
      <c r="E348" s="328"/>
      <c r="F348" s="328"/>
      <c r="G348" s="413">
        <v>668</v>
      </c>
      <c r="H348" s="413"/>
      <c r="I348" s="399">
        <v>0.55321827276642266</v>
      </c>
      <c r="J348" s="328"/>
      <c r="K348" s="542">
        <v>135443863.17999998</v>
      </c>
      <c r="L348" s="328"/>
      <c r="M348" s="399">
        <v>0.35594656696683757</v>
      </c>
      <c r="N348" s="328"/>
      <c r="P348" s="328"/>
    </row>
    <row r="349" spans="1:17" s="290" customFormat="1" ht="18.75" thickBot="1" x14ac:dyDescent="0.3">
      <c r="A349" s="397" t="s">
        <v>3298</v>
      </c>
      <c r="B349" s="501"/>
      <c r="C349" s="502"/>
      <c r="D349" s="501"/>
      <c r="E349" s="328"/>
      <c r="F349" s="501"/>
      <c r="G349" s="503">
        <v>120748</v>
      </c>
      <c r="H349" s="417"/>
      <c r="I349" s="505">
        <v>99.999999999999986</v>
      </c>
      <c r="J349" s="501"/>
      <c r="K349" s="543">
        <v>38051740275</v>
      </c>
      <c r="L349" s="501"/>
      <c r="M349" s="505">
        <v>99.99999999908033</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20294</v>
      </c>
      <c r="H354" s="480"/>
      <c r="I354" s="399">
        <v>16.806903634014642</v>
      </c>
      <c r="J354" s="328"/>
      <c r="K354" s="480">
        <v>2422971044.7400022</v>
      </c>
      <c r="L354" s="328"/>
      <c r="M354" s="399">
        <v>6.3675695966312871</v>
      </c>
      <c r="N354" s="328"/>
      <c r="O354" s="545"/>
      <c r="P354" s="328"/>
    </row>
    <row r="355" spans="1:16" s="290" customFormat="1" ht="18" x14ac:dyDescent="0.25">
      <c r="A355" s="329" t="s">
        <v>3349</v>
      </c>
      <c r="B355" s="328"/>
      <c r="C355" s="413"/>
      <c r="D355" s="328"/>
      <c r="E355" s="328"/>
      <c r="F355" s="328"/>
      <c r="G355" s="413">
        <v>9878</v>
      </c>
      <c r="H355" s="480"/>
      <c r="I355" s="399">
        <v>8.1806737999801236</v>
      </c>
      <c r="J355" s="328"/>
      <c r="K355" s="480">
        <v>2190467550.2799921</v>
      </c>
      <c r="L355" s="328"/>
      <c r="M355" s="399">
        <v>5.7565502509201387</v>
      </c>
      <c r="N355" s="328"/>
      <c r="O355" s="545"/>
      <c r="P355" s="328"/>
    </row>
    <row r="356" spans="1:16" s="290" customFormat="1" ht="18" x14ac:dyDescent="0.25">
      <c r="A356" s="329" t="s">
        <v>3350</v>
      </c>
      <c r="B356" s="328"/>
      <c r="C356" s="413"/>
      <c r="D356" s="328"/>
      <c r="E356" s="328"/>
      <c r="F356" s="328"/>
      <c r="G356" s="413">
        <v>10806</v>
      </c>
      <c r="H356" s="480"/>
      <c r="I356" s="399">
        <v>8.949216550170604</v>
      </c>
      <c r="J356" s="328"/>
      <c r="K356" s="480">
        <v>2628771249.3500152</v>
      </c>
      <c r="L356" s="328"/>
      <c r="M356" s="399">
        <v>6.9084126779797197</v>
      </c>
      <c r="N356" s="328"/>
      <c r="O356" s="545"/>
      <c r="P356" s="328"/>
    </row>
    <row r="357" spans="1:16" s="290" customFormat="1" ht="18" x14ac:dyDescent="0.25">
      <c r="A357" s="329" t="s">
        <v>3351</v>
      </c>
      <c r="B357" s="328"/>
      <c r="C357" s="413"/>
      <c r="D357" s="328"/>
      <c r="E357" s="328"/>
      <c r="F357" s="328"/>
      <c r="G357" s="413">
        <v>10546</v>
      </c>
      <c r="H357" s="480"/>
      <c r="I357" s="399">
        <v>8.7338920727465457</v>
      </c>
      <c r="J357" s="328"/>
      <c r="K357" s="480">
        <v>2882325792.2000074</v>
      </c>
      <c r="L357" s="328"/>
      <c r="M357" s="399">
        <v>7.574754193551815</v>
      </c>
      <c r="N357" s="328"/>
      <c r="O357" s="545"/>
      <c r="P357" s="328"/>
    </row>
    <row r="358" spans="1:16" s="290" customFormat="1" ht="18" x14ac:dyDescent="0.25">
      <c r="A358" s="329" t="s">
        <v>3352</v>
      </c>
      <c r="B358" s="328"/>
      <c r="C358" s="413"/>
      <c r="D358" s="328"/>
      <c r="E358" s="328"/>
      <c r="F358" s="328"/>
      <c r="G358" s="413">
        <v>10436</v>
      </c>
      <c r="H358" s="480"/>
      <c r="I358" s="399">
        <v>8.6427932553748299</v>
      </c>
      <c r="J358" s="328"/>
      <c r="K358" s="480">
        <v>3150896674.6000061</v>
      </c>
      <c r="L358" s="328"/>
      <c r="M358" s="399">
        <v>8.2805586599416205</v>
      </c>
      <c r="N358" s="328"/>
      <c r="O358" s="545"/>
      <c r="P358" s="328"/>
    </row>
    <row r="359" spans="1:16" s="290" customFormat="1" ht="18" x14ac:dyDescent="0.25">
      <c r="A359" s="329" t="s">
        <v>3353</v>
      </c>
      <c r="B359" s="328"/>
      <c r="C359" s="413"/>
      <c r="D359" s="328"/>
      <c r="E359" s="328"/>
      <c r="F359" s="328"/>
      <c r="G359" s="413">
        <v>10863</v>
      </c>
      <c r="H359" s="480"/>
      <c r="I359" s="399">
        <v>8.996422300990492</v>
      </c>
      <c r="J359" s="328"/>
      <c r="K359" s="480">
        <v>3681555748.860003</v>
      </c>
      <c r="L359" s="328"/>
      <c r="M359" s="399">
        <v>9.6751310774576726</v>
      </c>
      <c r="N359" s="328"/>
      <c r="O359" s="545"/>
      <c r="P359" s="328"/>
    </row>
    <row r="360" spans="1:16" s="290" customFormat="1" ht="18" x14ac:dyDescent="0.25">
      <c r="A360" s="329" t="s">
        <v>3354</v>
      </c>
      <c r="B360" s="328"/>
      <c r="C360" s="413"/>
      <c r="D360" s="328"/>
      <c r="E360" s="328"/>
      <c r="F360" s="328"/>
      <c r="G360" s="413">
        <v>11888</v>
      </c>
      <c r="H360" s="480"/>
      <c r="I360" s="399">
        <v>9.8452976446814855</v>
      </c>
      <c r="J360" s="328"/>
      <c r="K360" s="480">
        <v>4289937415.2800131</v>
      </c>
      <c r="L360" s="328"/>
      <c r="M360" s="399">
        <v>11.27395852141486</v>
      </c>
      <c r="N360" s="328"/>
      <c r="O360" s="545"/>
      <c r="P360" s="328"/>
    </row>
    <row r="361" spans="1:16" s="290" customFormat="1" ht="18" x14ac:dyDescent="0.25">
      <c r="A361" s="329" t="s">
        <v>3355</v>
      </c>
      <c r="B361" s="328"/>
      <c r="C361" s="413"/>
      <c r="D361" s="328"/>
      <c r="E361" s="328"/>
      <c r="F361" s="328"/>
      <c r="G361" s="413">
        <v>11089</v>
      </c>
      <c r="H361" s="480"/>
      <c r="I361" s="399">
        <v>9.1835889621360192</v>
      </c>
      <c r="J361" s="328"/>
      <c r="K361" s="480">
        <v>4375123211.7600298</v>
      </c>
      <c r="L361" s="328"/>
      <c r="M361" s="399">
        <v>11.497826854017729</v>
      </c>
      <c r="N361" s="328"/>
      <c r="O361" s="545"/>
      <c r="P361" s="328"/>
    </row>
    <row r="362" spans="1:16" s="290" customFormat="1" ht="18" x14ac:dyDescent="0.25">
      <c r="A362" s="329" t="s">
        <v>3356</v>
      </c>
      <c r="B362" s="328"/>
      <c r="C362" s="502"/>
      <c r="D362" s="328"/>
      <c r="E362" s="328"/>
      <c r="F362" s="328"/>
      <c r="G362" s="413">
        <v>8025</v>
      </c>
      <c r="H362" s="480"/>
      <c r="I362" s="399">
        <v>6.6460728128002122</v>
      </c>
      <c r="J362" s="328"/>
      <c r="K362" s="480">
        <v>3528134533.150003</v>
      </c>
      <c r="L362" s="328"/>
      <c r="M362" s="399">
        <v>9.271940015495133</v>
      </c>
      <c r="N362" s="328"/>
      <c r="O362" s="545"/>
      <c r="P362" s="328"/>
    </row>
    <row r="363" spans="1:16" s="290" customFormat="1" ht="18" x14ac:dyDescent="0.25">
      <c r="A363" s="329" t="s">
        <v>3357</v>
      </c>
      <c r="B363" s="328"/>
      <c r="C363" s="502"/>
      <c r="D363" s="328"/>
      <c r="E363" s="328"/>
      <c r="F363" s="328"/>
      <c r="G363" s="413">
        <v>5417</v>
      </c>
      <c r="H363" s="480"/>
      <c r="I363" s="399">
        <v>4.4862026700235198</v>
      </c>
      <c r="J363" s="328"/>
      <c r="K363" s="480">
        <v>2593642164.9600081</v>
      </c>
      <c r="L363" s="328"/>
      <c r="M363" s="399">
        <v>6.8160934196852789</v>
      </c>
      <c r="N363" s="328"/>
      <c r="O363" s="545"/>
      <c r="P363" s="328"/>
    </row>
    <row r="364" spans="1:16" s="290" customFormat="1" ht="18" x14ac:dyDescent="0.25">
      <c r="A364" s="329" t="s">
        <v>3358</v>
      </c>
      <c r="B364" s="328"/>
      <c r="C364" s="502"/>
      <c r="D364" s="328"/>
      <c r="E364" s="328"/>
      <c r="F364" s="328"/>
      <c r="G364" s="413">
        <v>4440</v>
      </c>
      <c r="H364" s="480"/>
      <c r="I364" s="399">
        <v>3.6770795375492762</v>
      </c>
      <c r="J364" s="328"/>
      <c r="K364" s="480">
        <v>2239638509.6300044</v>
      </c>
      <c r="L364" s="328"/>
      <c r="M364" s="399">
        <v>5.8857715664096633</v>
      </c>
      <c r="N364" s="328"/>
      <c r="O364" s="545"/>
      <c r="P364" s="328"/>
    </row>
    <row r="365" spans="1:16" s="290" customFormat="1" ht="18" x14ac:dyDescent="0.25">
      <c r="A365" s="329" t="s">
        <v>3359</v>
      </c>
      <c r="B365" s="328"/>
      <c r="C365" s="502"/>
      <c r="D365" s="328"/>
      <c r="E365" s="328"/>
      <c r="F365" s="328"/>
      <c r="G365" s="413">
        <v>4893</v>
      </c>
      <c r="H365" s="480"/>
      <c r="I365" s="399">
        <v>4.0522410309073447</v>
      </c>
      <c r="J365" s="328"/>
      <c r="K365" s="480">
        <v>2741329904.4199996</v>
      </c>
      <c r="L365" s="328"/>
      <c r="M365" s="399">
        <v>7.2042169020612539</v>
      </c>
      <c r="N365" s="328"/>
      <c r="O365" s="545"/>
      <c r="P365" s="328"/>
    </row>
    <row r="366" spans="1:16" s="290" customFormat="1" ht="18" x14ac:dyDescent="0.25">
      <c r="A366" s="329" t="s">
        <v>3360</v>
      </c>
      <c r="B366" s="328"/>
      <c r="C366" s="502"/>
      <c r="D366" s="328"/>
      <c r="E366" s="328"/>
      <c r="F366" s="328"/>
      <c r="G366" s="413">
        <v>2074</v>
      </c>
      <c r="H366" s="480"/>
      <c r="I366" s="399">
        <v>1.7176267929903601</v>
      </c>
      <c r="J366" s="328"/>
      <c r="K366" s="480">
        <v>1256094363.4999998</v>
      </c>
      <c r="L366" s="328"/>
      <c r="M366" s="399">
        <v>3.3010168639389512</v>
      </c>
      <c r="N366" s="328"/>
      <c r="O366" s="545"/>
      <c r="P366" s="328"/>
    </row>
    <row r="367" spans="1:16" s="290" customFormat="1" ht="18" x14ac:dyDescent="0.25">
      <c r="A367" s="329" t="s">
        <v>3361</v>
      </c>
      <c r="B367" s="328"/>
      <c r="C367" s="502"/>
      <c r="D367" s="328"/>
      <c r="E367" s="328"/>
      <c r="F367" s="328"/>
      <c r="G367" s="413">
        <v>99</v>
      </c>
      <c r="H367" s="480"/>
      <c r="I367" s="399">
        <v>8.1988935634544666E-2</v>
      </c>
      <c r="J367" s="328"/>
      <c r="K367" s="480">
        <v>70852111.919999987</v>
      </c>
      <c r="L367" s="328"/>
      <c r="M367" s="399">
        <v>0.18619939957529311</v>
      </c>
      <c r="N367" s="328"/>
      <c r="O367" s="545"/>
      <c r="P367" s="328"/>
    </row>
    <row r="368" spans="1:16" s="290" customFormat="1" ht="18.75" thickBot="1" x14ac:dyDescent="0.3">
      <c r="A368" s="397" t="s">
        <v>3298</v>
      </c>
      <c r="B368" s="501"/>
      <c r="C368" s="502"/>
      <c r="D368" s="501"/>
      <c r="E368" s="328"/>
      <c r="F368" s="501"/>
      <c r="G368" s="503">
        <v>120748</v>
      </c>
      <c r="H368" s="273"/>
      <c r="I368" s="505">
        <v>99.999999999999972</v>
      </c>
      <c r="J368" s="501"/>
      <c r="K368" s="503">
        <v>38051740275</v>
      </c>
      <c r="L368" s="501"/>
      <c r="M368" s="505">
        <v>99.999999999080401</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3362</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25714</v>
      </c>
      <c r="H375" s="273"/>
      <c r="I375" s="399">
        <v>21.295590817239209</v>
      </c>
      <c r="J375" s="328"/>
      <c r="K375" s="480">
        <v>7285452659.3699827</v>
      </c>
      <c r="L375" s="328"/>
      <c r="M375" s="399">
        <v>19.146174673531359</v>
      </c>
      <c r="N375" s="328"/>
      <c r="P375" s="328"/>
    </row>
    <row r="376" spans="1:17" s="290" customFormat="1" ht="18" x14ac:dyDescent="0.25">
      <c r="A376" s="329" t="s">
        <v>3366</v>
      </c>
      <c r="B376" s="328"/>
      <c r="C376" s="413"/>
      <c r="D376" s="328"/>
      <c r="E376" s="328"/>
      <c r="F376" s="328"/>
      <c r="G376" s="413">
        <v>50207</v>
      </c>
      <c r="H376" s="273"/>
      <c r="I376" s="399">
        <v>41.579984761652369</v>
      </c>
      <c r="J376" s="328"/>
      <c r="K376" s="542">
        <v>16145664530.290039</v>
      </c>
      <c r="L376" s="328"/>
      <c r="M376" s="399">
        <v>42.430817654081757</v>
      </c>
      <c r="N376" s="328"/>
      <c r="P376" s="328"/>
    </row>
    <row r="377" spans="1:17" s="290" customFormat="1" ht="18" x14ac:dyDescent="0.25">
      <c r="A377" s="329" t="s">
        <v>3367</v>
      </c>
      <c r="B377" s="328"/>
      <c r="C377" s="413"/>
      <c r="D377" s="328"/>
      <c r="E377" s="328"/>
      <c r="F377" s="328"/>
      <c r="G377" s="413">
        <v>32233</v>
      </c>
      <c r="H377" s="273"/>
      <c r="I377" s="399">
        <v>26.694438003113923</v>
      </c>
      <c r="J377" s="328"/>
      <c r="K377" s="542">
        <v>11107842200.640078</v>
      </c>
      <c r="L377" s="328"/>
      <c r="M377" s="399">
        <v>29.191417055734327</v>
      </c>
      <c r="N377" s="328"/>
      <c r="P377" s="328"/>
    </row>
    <row r="378" spans="1:17" s="290" customFormat="1" ht="18" x14ac:dyDescent="0.25">
      <c r="A378" s="329" t="s">
        <v>3368</v>
      </c>
      <c r="B378" s="328"/>
      <c r="C378" s="413"/>
      <c r="D378" s="328"/>
      <c r="E378" s="328"/>
      <c r="F378" s="328"/>
      <c r="G378" s="413">
        <v>7230</v>
      </c>
      <c r="H378" s="273"/>
      <c r="I378" s="399">
        <v>5.9876768145228079</v>
      </c>
      <c r="J378" s="328"/>
      <c r="K378" s="542">
        <v>2031862664.4199953</v>
      </c>
      <c r="L378" s="328"/>
      <c r="M378" s="399">
        <v>5.3397365001855892</v>
      </c>
      <c r="N378" s="328"/>
      <c r="P378" s="328"/>
    </row>
    <row r="379" spans="1:17" s="290" customFormat="1" ht="18" x14ac:dyDescent="0.25">
      <c r="A379" s="329" t="s">
        <v>3369</v>
      </c>
      <c r="B379" s="328"/>
      <c r="C379" s="413"/>
      <c r="D379" s="328"/>
      <c r="E379" s="328"/>
      <c r="F379" s="328"/>
      <c r="G379" s="413">
        <v>4926</v>
      </c>
      <c r="H379" s="273"/>
      <c r="I379" s="399">
        <v>4.079570676118859</v>
      </c>
      <c r="J379" s="328"/>
      <c r="K379" s="542">
        <v>1367814186.1900024</v>
      </c>
      <c r="L379" s="328"/>
      <c r="M379" s="399">
        <v>3.5946166359404499</v>
      </c>
      <c r="N379" s="328"/>
      <c r="P379" s="328"/>
    </row>
    <row r="380" spans="1:17" s="290" customFormat="1" ht="18" x14ac:dyDescent="0.25">
      <c r="A380" s="329" t="s">
        <v>3370</v>
      </c>
      <c r="B380" s="328"/>
      <c r="C380" s="413"/>
      <c r="D380" s="328"/>
      <c r="E380" s="328"/>
      <c r="F380" s="328"/>
      <c r="G380" s="413">
        <v>353</v>
      </c>
      <c r="H380" s="273"/>
      <c r="I380" s="399">
        <v>0.29234438665650775</v>
      </c>
      <c r="J380" s="328"/>
      <c r="K380" s="542">
        <v>90973710.339999989</v>
      </c>
      <c r="L380" s="328"/>
      <c r="M380" s="399">
        <v>0.2390789742664404</v>
      </c>
      <c r="N380" s="328"/>
      <c r="P380" s="328"/>
    </row>
    <row r="381" spans="1:17" s="290" customFormat="1" ht="18" x14ac:dyDescent="0.25">
      <c r="A381" s="329" t="s">
        <v>3371</v>
      </c>
      <c r="B381" s="328"/>
      <c r="C381" s="413"/>
      <c r="D381" s="328"/>
      <c r="E381" s="328"/>
      <c r="F381" s="328"/>
      <c r="G381" s="413">
        <v>22</v>
      </c>
      <c r="H381" s="273"/>
      <c r="I381" s="399">
        <v>1.8219763474343263E-2</v>
      </c>
      <c r="J381" s="328"/>
      <c r="K381" s="542">
        <v>8291390.1600000011</v>
      </c>
      <c r="L381" s="328"/>
      <c r="M381" s="399">
        <v>2.1789779127257016E-2</v>
      </c>
      <c r="N381" s="328"/>
      <c r="P381" s="328"/>
    </row>
    <row r="382" spans="1:17" s="290" customFormat="1" ht="18" x14ac:dyDescent="0.25">
      <c r="A382" s="329" t="s">
        <v>3372</v>
      </c>
      <c r="B382" s="328"/>
      <c r="C382" s="413"/>
      <c r="D382" s="328"/>
      <c r="E382" s="328"/>
      <c r="F382" s="328"/>
      <c r="G382" s="413">
        <v>61</v>
      </c>
      <c r="H382" s="273"/>
      <c r="I382" s="399">
        <v>5.0518435087951771E-2</v>
      </c>
      <c r="J382" s="328"/>
      <c r="K382" s="542">
        <v>13535131.570000002</v>
      </c>
      <c r="L382" s="328"/>
      <c r="M382" s="399">
        <v>3.5570335212480639E-2</v>
      </c>
      <c r="N382" s="328"/>
      <c r="P382" s="328"/>
    </row>
    <row r="383" spans="1:17" s="290" customFormat="1" ht="18" x14ac:dyDescent="0.25">
      <c r="A383" s="329" t="s">
        <v>3373</v>
      </c>
      <c r="B383" s="328"/>
      <c r="C383" s="413"/>
      <c r="D383" s="328"/>
      <c r="E383" s="328"/>
      <c r="F383" s="328"/>
      <c r="G383" s="413">
        <v>2</v>
      </c>
      <c r="H383" s="273"/>
      <c r="I383" s="399">
        <v>1.6563421340312053E-3</v>
      </c>
      <c r="J383" s="328"/>
      <c r="K383" s="542">
        <v>303801.67000000004</v>
      </c>
      <c r="L383" s="328"/>
      <c r="M383" s="399">
        <v>7.9839100079109339E-4</v>
      </c>
      <c r="N383" s="328"/>
      <c r="P383" s="328"/>
    </row>
    <row r="384" spans="1:17" s="290" customFormat="1" ht="18.75" thickBot="1" x14ac:dyDescent="0.3">
      <c r="A384" s="397" t="s">
        <v>3298</v>
      </c>
      <c r="B384" s="501"/>
      <c r="C384" s="502"/>
      <c r="D384" s="501"/>
      <c r="E384" s="328"/>
      <c r="F384" s="501"/>
      <c r="G384" s="503">
        <v>120748</v>
      </c>
      <c r="H384" s="417"/>
      <c r="I384" s="505">
        <v>100.00000000000001</v>
      </c>
      <c r="J384" s="501"/>
      <c r="K384" s="506">
        <v>38051740275</v>
      </c>
      <c r="L384" s="501"/>
      <c r="M384" s="505">
        <v>99.999999999080444</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18368</v>
      </c>
      <c r="H389" s="413"/>
      <c r="I389" s="399">
        <v>15.21184615894259</v>
      </c>
      <c r="J389" s="328"/>
      <c r="K389" s="480">
        <v>1085371212.8799961</v>
      </c>
      <c r="L389" s="328"/>
      <c r="M389" s="399">
        <v>2.8523563049574507</v>
      </c>
      <c r="N389" s="328"/>
      <c r="P389" s="328"/>
    </row>
    <row r="390" spans="1:17" s="290" customFormat="1" ht="18" x14ac:dyDescent="0.25">
      <c r="A390" s="329" t="s">
        <v>3377</v>
      </c>
      <c r="B390" s="328"/>
      <c r="C390" s="413"/>
      <c r="D390" s="328"/>
      <c r="E390" s="328"/>
      <c r="F390" s="328"/>
      <c r="G390" s="413">
        <v>30162</v>
      </c>
      <c r="H390" s="413"/>
      <c r="I390" s="399">
        <v>24.979295723324611</v>
      </c>
      <c r="J390" s="328"/>
      <c r="K390" s="480">
        <v>4542836903.8699846</v>
      </c>
      <c r="L390" s="328"/>
      <c r="M390" s="399">
        <v>11.938578553934443</v>
      </c>
      <c r="N390" s="328"/>
      <c r="P390" s="328"/>
    </row>
    <row r="391" spans="1:17" s="290" customFormat="1" ht="18" x14ac:dyDescent="0.25">
      <c r="A391" s="329" t="s">
        <v>3378</v>
      </c>
      <c r="B391" s="328"/>
      <c r="C391" s="413"/>
      <c r="D391" s="328"/>
      <c r="E391" s="328"/>
      <c r="F391" s="328"/>
      <c r="G391" s="413">
        <v>24493</v>
      </c>
      <c r="H391" s="413"/>
      <c r="I391" s="399">
        <v>20.284393944413161</v>
      </c>
      <c r="J391" s="328"/>
      <c r="K391" s="480">
        <v>6064634737.4400034</v>
      </c>
      <c r="L391" s="328"/>
      <c r="M391" s="399">
        <v>15.93786432265877</v>
      </c>
      <c r="N391" s="328"/>
      <c r="P391" s="328"/>
    </row>
    <row r="392" spans="1:17" s="290" customFormat="1" ht="18" x14ac:dyDescent="0.25">
      <c r="A392" s="329" t="s">
        <v>3379</v>
      </c>
      <c r="B392" s="328"/>
      <c r="C392" s="413"/>
      <c r="D392" s="328"/>
      <c r="E392" s="328"/>
      <c r="F392" s="328"/>
      <c r="G392" s="413">
        <v>16239</v>
      </c>
      <c r="H392" s="413"/>
      <c r="I392" s="399">
        <v>13.448669957266373</v>
      </c>
      <c r="J392" s="328"/>
      <c r="K392" s="480">
        <v>5635025365.3700199</v>
      </c>
      <c r="L392" s="328"/>
      <c r="M392" s="399">
        <v>14.808850593023291</v>
      </c>
      <c r="N392" s="328"/>
      <c r="P392" s="328"/>
    </row>
    <row r="393" spans="1:17" s="290" customFormat="1" ht="18" x14ac:dyDescent="0.25">
      <c r="A393" s="329" t="s">
        <v>3380</v>
      </c>
      <c r="B393" s="328"/>
      <c r="C393" s="413"/>
      <c r="D393" s="328"/>
      <c r="E393" s="328"/>
      <c r="F393" s="328"/>
      <c r="G393" s="413">
        <v>10894</v>
      </c>
      <c r="H393" s="413"/>
      <c r="I393" s="399">
        <v>9.0220956040679763</v>
      </c>
      <c r="J393" s="328"/>
      <c r="K393" s="480">
        <v>4875912673.6500082</v>
      </c>
      <c r="L393" s="328"/>
      <c r="M393" s="399">
        <v>12.813901909378595</v>
      </c>
      <c r="N393" s="328"/>
      <c r="P393" s="328"/>
    </row>
    <row r="394" spans="1:17" s="290" customFormat="1" ht="18" x14ac:dyDescent="0.25">
      <c r="A394" s="329" t="s">
        <v>3381</v>
      </c>
      <c r="B394" s="328"/>
      <c r="C394" s="413"/>
      <c r="D394" s="328"/>
      <c r="E394" s="328"/>
      <c r="F394" s="328"/>
      <c r="G394" s="413">
        <v>6973</v>
      </c>
      <c r="H394" s="413"/>
      <c r="I394" s="399">
        <v>5.7748368502997982</v>
      </c>
      <c r="J394" s="328"/>
      <c r="K394" s="480">
        <v>3813849593.5700088</v>
      </c>
      <c r="L394" s="328"/>
      <c r="M394" s="399">
        <v>10.022799393686887</v>
      </c>
      <c r="N394" s="328"/>
      <c r="P394" s="328"/>
    </row>
    <row r="395" spans="1:17" s="290" customFormat="1" ht="18" x14ac:dyDescent="0.25">
      <c r="A395" s="329" t="s">
        <v>3382</v>
      </c>
      <c r="B395" s="328"/>
      <c r="C395" s="413"/>
      <c r="D395" s="328"/>
      <c r="E395" s="328"/>
      <c r="F395" s="328"/>
      <c r="G395" s="413">
        <v>4346</v>
      </c>
      <c r="H395" s="413"/>
      <c r="I395" s="399">
        <v>3.5992314572498096</v>
      </c>
      <c r="J395" s="328"/>
      <c r="K395" s="480">
        <v>2812338991.06001</v>
      </c>
      <c r="L395" s="328"/>
      <c r="M395" s="399">
        <v>7.3908288313102908</v>
      </c>
      <c r="N395" s="328"/>
      <c r="P395" s="328"/>
    </row>
    <row r="396" spans="1:17" s="290" customFormat="1" ht="18" x14ac:dyDescent="0.25">
      <c r="A396" s="329" t="s">
        <v>3383</v>
      </c>
      <c r="B396" s="328"/>
      <c r="C396" s="413"/>
      <c r="D396" s="328"/>
      <c r="E396" s="328"/>
      <c r="F396" s="328"/>
      <c r="G396" s="413">
        <v>2957</v>
      </c>
      <c r="H396" s="413"/>
      <c r="I396" s="399">
        <v>2.4489018451651372</v>
      </c>
      <c r="J396" s="328"/>
      <c r="K396" s="480">
        <v>2211512046.4699941</v>
      </c>
      <c r="L396" s="328"/>
      <c r="M396" s="399">
        <v>5.8118552015949652</v>
      </c>
      <c r="N396" s="328"/>
      <c r="P396" s="328"/>
    </row>
    <row r="397" spans="1:17" s="290" customFormat="1" ht="18" x14ac:dyDescent="0.25">
      <c r="A397" s="329" t="s">
        <v>3384</v>
      </c>
      <c r="B397" s="328"/>
      <c r="C397" s="413"/>
      <c r="D397" s="328"/>
      <c r="E397" s="328"/>
      <c r="F397" s="328"/>
      <c r="G397" s="413">
        <v>1910</v>
      </c>
      <c r="H397" s="413"/>
      <c r="I397" s="399">
        <v>1.5818067379998013</v>
      </c>
      <c r="J397" s="328"/>
      <c r="K397" s="480">
        <v>1619275118.9199989</v>
      </c>
      <c r="L397" s="328"/>
      <c r="M397" s="399">
        <v>4.2554561426560111</v>
      </c>
      <c r="N397" s="328"/>
      <c r="P397" s="328"/>
    </row>
    <row r="398" spans="1:17" s="290" customFormat="1" ht="18" x14ac:dyDescent="0.25">
      <c r="A398" s="329" t="s">
        <v>3385</v>
      </c>
      <c r="B398" s="328"/>
      <c r="C398" s="413"/>
      <c r="D398" s="328"/>
      <c r="E398" s="328"/>
      <c r="F398" s="328"/>
      <c r="G398" s="413">
        <v>1333</v>
      </c>
      <c r="H398" s="413"/>
      <c r="I398" s="399">
        <v>1.1039520323317984</v>
      </c>
      <c r="J398" s="328"/>
      <c r="K398" s="480">
        <v>1264417736.7599969</v>
      </c>
      <c r="L398" s="328"/>
      <c r="M398" s="399">
        <v>3.3228906946753218</v>
      </c>
      <c r="N398" s="328"/>
      <c r="P398" s="328"/>
    </row>
    <row r="399" spans="1:17" s="290" customFormat="1" ht="18" x14ac:dyDescent="0.25">
      <c r="A399" s="329" t="s">
        <v>3386</v>
      </c>
      <c r="B399" s="328"/>
      <c r="C399" s="413"/>
      <c r="D399" s="328"/>
      <c r="E399" s="328"/>
      <c r="F399" s="328"/>
      <c r="G399" s="413">
        <v>2386</v>
      </c>
      <c r="H399" s="413"/>
      <c r="I399" s="399">
        <v>1.9760161658992283</v>
      </c>
      <c r="J399" s="328"/>
      <c r="K399" s="480">
        <v>2819038790.9800048</v>
      </c>
      <c r="L399" s="328"/>
      <c r="M399" s="399">
        <v>7.408435910176002</v>
      </c>
      <c r="N399" s="328"/>
      <c r="P399" s="328"/>
    </row>
    <row r="400" spans="1:17" s="290" customFormat="1" ht="18" x14ac:dyDescent="0.25">
      <c r="A400" s="329" t="s">
        <v>3387</v>
      </c>
      <c r="B400" s="479"/>
      <c r="C400" s="413"/>
      <c r="D400" s="479"/>
      <c r="E400" s="328"/>
      <c r="F400" s="479"/>
      <c r="G400" s="413">
        <v>475</v>
      </c>
      <c r="H400" s="413"/>
      <c r="I400" s="399">
        <v>0.39338125683241126</v>
      </c>
      <c r="J400" s="479"/>
      <c r="K400" s="480">
        <v>813277637.68000019</v>
      </c>
      <c r="L400" s="479"/>
      <c r="M400" s="399">
        <v>2.1372941994306731</v>
      </c>
      <c r="N400" s="479"/>
      <c r="P400" s="479"/>
    </row>
    <row r="401" spans="1:17" s="290" customFormat="1" ht="18" x14ac:dyDescent="0.25">
      <c r="A401" s="329" t="s">
        <v>3388</v>
      </c>
      <c r="B401" s="479"/>
      <c r="C401" s="413"/>
      <c r="D401" s="479"/>
      <c r="E401" s="328"/>
      <c r="F401" s="479"/>
      <c r="G401" s="413">
        <v>210</v>
      </c>
      <c r="H401" s="413"/>
      <c r="I401" s="399">
        <v>0.17391592407327658</v>
      </c>
      <c r="J401" s="479"/>
      <c r="K401" s="480">
        <v>488161672.02999967</v>
      </c>
      <c r="L401" s="479"/>
      <c r="M401" s="399">
        <v>1.2828892147955766</v>
      </c>
      <c r="N401" s="479"/>
      <c r="P401" s="479"/>
    </row>
    <row r="402" spans="1:17" s="290" customFormat="1" ht="18" x14ac:dyDescent="0.25">
      <c r="A402" s="329" t="s">
        <v>3389</v>
      </c>
      <c r="B402" s="479"/>
      <c r="C402" s="413"/>
      <c r="D402" s="479"/>
      <c r="E402" s="328"/>
      <c r="F402" s="479"/>
      <c r="G402" s="413">
        <v>2</v>
      </c>
      <c r="H402" s="413"/>
      <c r="I402" s="399">
        <v>1.6563421340312053E-3</v>
      </c>
      <c r="J402" s="479"/>
      <c r="K402" s="480">
        <v>6087793.9700000007</v>
      </c>
      <c r="L402" s="479"/>
      <c r="M402" s="399">
        <v>1.5998726801989875E-2</v>
      </c>
      <c r="N402" s="479"/>
      <c r="P402" s="479"/>
    </row>
    <row r="403" spans="1:17" s="290" customFormat="1" ht="18.75" thickBot="1" x14ac:dyDescent="0.3">
      <c r="A403" s="519"/>
      <c r="B403" s="479"/>
      <c r="C403" s="502"/>
      <c r="D403" s="479"/>
      <c r="E403" s="328"/>
      <c r="F403" s="479"/>
      <c r="G403" s="503">
        <v>120748</v>
      </c>
      <c r="H403" s="417"/>
      <c r="I403" s="505">
        <v>99.999999999999986</v>
      </c>
      <c r="J403" s="479"/>
      <c r="K403" s="506">
        <v>38051740275</v>
      </c>
      <c r="L403" s="479"/>
      <c r="M403" s="505">
        <v>99.999999999080259</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25275</v>
      </c>
      <c r="H408" s="480"/>
      <c r="I408" s="399">
        <v>20.932023718819359</v>
      </c>
      <c r="J408" s="328"/>
      <c r="K408" s="480">
        <v>6344896386.9599657</v>
      </c>
      <c r="L408" s="328"/>
      <c r="M408" s="399">
        <v>16.674392133199131</v>
      </c>
      <c r="N408" s="328"/>
      <c r="P408" s="328"/>
    </row>
    <row r="409" spans="1:17" s="290" customFormat="1" ht="18" x14ac:dyDescent="0.25">
      <c r="A409" s="329" t="s">
        <v>3393</v>
      </c>
      <c r="B409" s="328"/>
      <c r="C409" s="413"/>
      <c r="D409" s="328"/>
      <c r="E409" s="328"/>
      <c r="F409" s="328"/>
      <c r="G409" s="413">
        <v>5876</v>
      </c>
      <c r="H409" s="482"/>
      <c r="I409" s="399">
        <v>4.8663331897836812</v>
      </c>
      <c r="J409" s="328"/>
      <c r="K409" s="542">
        <v>1837872021.0699995</v>
      </c>
      <c r="L409" s="328"/>
      <c r="M409" s="399">
        <v>4.8299289540706809</v>
      </c>
      <c r="N409" s="328"/>
      <c r="P409" s="328"/>
    </row>
    <row r="410" spans="1:17" s="290" customFormat="1" ht="18" x14ac:dyDescent="0.25">
      <c r="A410" s="329" t="s">
        <v>3394</v>
      </c>
      <c r="B410" s="328"/>
      <c r="C410" s="413"/>
      <c r="D410" s="328"/>
      <c r="E410" s="328"/>
      <c r="F410" s="328"/>
      <c r="G410" s="413">
        <v>79451</v>
      </c>
      <c r="H410" s="482"/>
      <c r="I410" s="399">
        <v>65.799019445456651</v>
      </c>
      <c r="J410" s="328"/>
      <c r="K410" s="542">
        <v>26483301615.389931</v>
      </c>
      <c r="L410" s="328"/>
      <c r="M410" s="399">
        <v>69.598135128630275</v>
      </c>
      <c r="N410" s="328"/>
      <c r="P410" s="328"/>
    </row>
    <row r="411" spans="1:17" s="290" customFormat="1" ht="18" x14ac:dyDescent="0.25">
      <c r="A411" s="329" t="s">
        <v>3395</v>
      </c>
      <c r="B411" s="328"/>
      <c r="C411" s="413"/>
      <c r="D411" s="328"/>
      <c r="E411" s="328"/>
      <c r="F411" s="328"/>
      <c r="G411" s="413">
        <v>10146</v>
      </c>
      <c r="H411" s="482"/>
      <c r="I411" s="399">
        <v>8.4026236459403041</v>
      </c>
      <c r="J411" s="328"/>
      <c r="K411" s="542">
        <v>3385670251.230011</v>
      </c>
      <c r="L411" s="328"/>
      <c r="M411" s="399">
        <v>8.8975437831798629</v>
      </c>
      <c r="N411" s="328"/>
      <c r="P411" s="328"/>
      <c r="Q411" s="548"/>
    </row>
    <row r="412" spans="1:17" s="290" customFormat="1" ht="18.75" thickBot="1" x14ac:dyDescent="0.3">
      <c r="A412" s="397" t="s">
        <v>3298</v>
      </c>
      <c r="B412" s="501"/>
      <c r="C412" s="502"/>
      <c r="D412" s="501"/>
      <c r="E412" s="328"/>
      <c r="F412" s="501"/>
      <c r="G412" s="503">
        <v>120748</v>
      </c>
      <c r="H412" s="504"/>
      <c r="I412" s="505">
        <v>100</v>
      </c>
      <c r="J412" s="501"/>
      <c r="K412" s="503">
        <v>38051740275</v>
      </c>
      <c r="L412" s="501"/>
      <c r="M412" s="505">
        <v>99.999999999079961</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3396</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3292</v>
      </c>
      <c r="F418" s="612"/>
      <c r="G418" s="612"/>
      <c r="H418" s="612"/>
      <c r="I418" s="612"/>
      <c r="J418" s="612"/>
      <c r="K418" s="612"/>
      <c r="L418" s="612"/>
      <c r="M418" s="612"/>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122116339.72000006</v>
      </c>
      <c r="F422" s="552"/>
      <c r="G422" s="552">
        <v>249827.28999999998</v>
      </c>
      <c r="H422" s="552"/>
      <c r="I422" s="552">
        <v>0</v>
      </c>
      <c r="J422" s="552"/>
      <c r="K422" s="552">
        <v>618715.3600000001</v>
      </c>
      <c r="L422" s="552"/>
      <c r="M422" s="481">
        <v>122984882.37000006</v>
      </c>
      <c r="N422" s="552"/>
      <c r="P422" s="552"/>
    </row>
    <row r="423" spans="1:16" ht="18" x14ac:dyDescent="0.25">
      <c r="A423" s="256"/>
      <c r="B423" s="553"/>
      <c r="C423" s="260" t="s">
        <v>3404</v>
      </c>
      <c r="D423" s="553"/>
      <c r="E423" s="552">
        <v>107930041.01000005</v>
      </c>
      <c r="F423" s="553"/>
      <c r="G423" s="552">
        <v>896170.75</v>
      </c>
      <c r="H423" s="552"/>
      <c r="I423" s="552">
        <v>0</v>
      </c>
      <c r="J423" s="553"/>
      <c r="K423" s="552">
        <v>1170982.9500000002</v>
      </c>
      <c r="L423" s="553"/>
      <c r="M423" s="481">
        <v>109997194.71000005</v>
      </c>
      <c r="N423" s="553"/>
      <c r="P423" s="553"/>
    </row>
    <row r="424" spans="1:16" ht="18" x14ac:dyDescent="0.25">
      <c r="A424" s="256"/>
      <c r="B424" s="553"/>
      <c r="C424" s="260" t="s">
        <v>3405</v>
      </c>
      <c r="D424" s="553"/>
      <c r="E424" s="552">
        <v>150807879.05999991</v>
      </c>
      <c r="F424" s="553"/>
      <c r="G424" s="552">
        <v>0</v>
      </c>
      <c r="H424" s="552"/>
      <c r="I424" s="552">
        <v>130240.16</v>
      </c>
      <c r="J424" s="553"/>
      <c r="K424" s="552">
        <v>1226996.2200000002</v>
      </c>
      <c r="L424" s="553"/>
      <c r="M424" s="481">
        <v>152165115.43999991</v>
      </c>
      <c r="N424" s="553"/>
      <c r="P424" s="553"/>
    </row>
    <row r="425" spans="1:16" ht="18" x14ac:dyDescent="0.25">
      <c r="A425" s="256"/>
      <c r="B425" s="553"/>
      <c r="C425" s="260" t="s">
        <v>3406</v>
      </c>
      <c r="D425" s="553"/>
      <c r="E425" s="552">
        <v>211669705.3699998</v>
      </c>
      <c r="F425" s="553"/>
      <c r="G425" s="552">
        <v>179621.37</v>
      </c>
      <c r="H425" s="552"/>
      <c r="I425" s="552">
        <v>0</v>
      </c>
      <c r="J425" s="553"/>
      <c r="K425" s="552">
        <v>1002263.21</v>
      </c>
      <c r="L425" s="553"/>
      <c r="M425" s="481">
        <v>212851589.94999981</v>
      </c>
      <c r="N425" s="553"/>
      <c r="P425" s="553"/>
    </row>
    <row r="426" spans="1:16" ht="18" x14ac:dyDescent="0.25">
      <c r="A426" s="256"/>
      <c r="B426" s="553"/>
      <c r="C426" s="260" t="s">
        <v>3407</v>
      </c>
      <c r="D426" s="553"/>
      <c r="E426" s="552">
        <v>265057816.84000027</v>
      </c>
      <c r="F426" s="553"/>
      <c r="G426" s="552">
        <v>570982.57999999996</v>
      </c>
      <c r="H426" s="552"/>
      <c r="I426" s="552">
        <v>669316.56000000006</v>
      </c>
      <c r="J426" s="553"/>
      <c r="K426" s="552">
        <v>487663.99000000005</v>
      </c>
      <c r="L426" s="553"/>
      <c r="M426" s="481">
        <v>266785779.9700003</v>
      </c>
      <c r="N426" s="553"/>
      <c r="P426" s="553"/>
    </row>
    <row r="427" spans="1:16" ht="18" x14ac:dyDescent="0.25">
      <c r="A427" s="256"/>
      <c r="B427" s="553"/>
      <c r="C427" s="260" t="s">
        <v>3408</v>
      </c>
      <c r="D427" s="553"/>
      <c r="E427" s="552">
        <v>319859462.89000022</v>
      </c>
      <c r="F427" s="553"/>
      <c r="G427" s="552">
        <v>651932.82000000007</v>
      </c>
      <c r="H427" s="552"/>
      <c r="I427" s="552">
        <v>344978.19</v>
      </c>
      <c r="J427" s="553"/>
      <c r="K427" s="552">
        <v>1841942.02</v>
      </c>
      <c r="L427" s="553"/>
      <c r="M427" s="481">
        <v>322698315.9200002</v>
      </c>
      <c r="N427" s="553"/>
      <c r="P427" s="553"/>
    </row>
    <row r="428" spans="1:16" ht="18" x14ac:dyDescent="0.25">
      <c r="A428" s="256"/>
      <c r="B428" s="553"/>
      <c r="C428" s="260" t="s">
        <v>3409</v>
      </c>
      <c r="D428" s="553"/>
      <c r="E428" s="552">
        <v>503157775.68999982</v>
      </c>
      <c r="F428" s="553"/>
      <c r="G428" s="552">
        <v>420438.48</v>
      </c>
      <c r="H428" s="552"/>
      <c r="I428" s="552">
        <v>414868.47</v>
      </c>
      <c r="J428" s="553"/>
      <c r="K428" s="552">
        <v>1879175.11</v>
      </c>
      <c r="L428" s="553"/>
      <c r="M428" s="481">
        <v>505872257.74999988</v>
      </c>
      <c r="N428" s="553"/>
      <c r="P428" s="553"/>
    </row>
    <row r="429" spans="1:16" ht="18" x14ac:dyDescent="0.25">
      <c r="A429" s="256"/>
      <c r="B429" s="553"/>
      <c r="C429" s="260" t="s">
        <v>3410</v>
      </c>
      <c r="D429" s="553"/>
      <c r="E429" s="552">
        <v>465318370.07999969</v>
      </c>
      <c r="F429" s="553"/>
      <c r="G429" s="552">
        <v>1649434.06</v>
      </c>
      <c r="H429" s="552"/>
      <c r="I429" s="552">
        <v>561816.17999999993</v>
      </c>
      <c r="J429" s="553"/>
      <c r="K429" s="552">
        <v>0</v>
      </c>
      <c r="L429" s="553"/>
      <c r="M429" s="481">
        <v>467529620.31999969</v>
      </c>
      <c r="N429" s="553"/>
      <c r="P429" s="553"/>
    </row>
    <row r="430" spans="1:16" ht="18" x14ac:dyDescent="0.25">
      <c r="A430" s="256"/>
      <c r="B430" s="553"/>
      <c r="C430" s="260" t="s">
        <v>3411</v>
      </c>
      <c r="D430" s="553"/>
      <c r="E430" s="552">
        <v>350643366.82999974</v>
      </c>
      <c r="F430" s="553"/>
      <c r="G430" s="552">
        <v>650185.32999999996</v>
      </c>
      <c r="H430" s="552"/>
      <c r="I430" s="552">
        <v>295579.53000000003</v>
      </c>
      <c r="J430" s="553"/>
      <c r="K430" s="552">
        <v>676080.78</v>
      </c>
      <c r="L430" s="553"/>
      <c r="M430" s="481">
        <v>352265212.46999967</v>
      </c>
      <c r="N430" s="553"/>
      <c r="P430" s="553"/>
    </row>
    <row r="431" spans="1:16" ht="18" x14ac:dyDescent="0.25">
      <c r="A431" s="256"/>
      <c r="B431" s="553"/>
      <c r="C431" s="260" t="s">
        <v>3412</v>
      </c>
      <c r="D431" s="553"/>
      <c r="E431" s="552">
        <v>294364441.58999979</v>
      </c>
      <c r="F431" s="553"/>
      <c r="G431" s="552">
        <v>0</v>
      </c>
      <c r="H431" s="552"/>
      <c r="I431" s="552">
        <v>301377.91999999998</v>
      </c>
      <c r="J431" s="553"/>
      <c r="K431" s="552">
        <v>641787.97</v>
      </c>
      <c r="L431" s="553"/>
      <c r="M431" s="481">
        <v>295307607.47999984</v>
      </c>
      <c r="N431" s="553"/>
      <c r="P431" s="553"/>
    </row>
    <row r="432" spans="1:16" ht="18" x14ac:dyDescent="0.25">
      <c r="A432" s="256"/>
      <c r="B432" s="553"/>
      <c r="C432" s="260" t="s">
        <v>3413</v>
      </c>
      <c r="D432" s="553"/>
      <c r="E432" s="552">
        <v>214128787.74999994</v>
      </c>
      <c r="F432" s="553"/>
      <c r="G432" s="552">
        <v>0</v>
      </c>
      <c r="H432" s="552"/>
      <c r="I432" s="552">
        <v>0</v>
      </c>
      <c r="J432" s="553"/>
      <c r="K432" s="552">
        <v>0</v>
      </c>
      <c r="L432" s="553"/>
      <c r="M432" s="481">
        <v>214128787.74999994</v>
      </c>
      <c r="N432" s="553"/>
      <c r="P432" s="553"/>
    </row>
    <row r="433" spans="1:16" ht="18" x14ac:dyDescent="0.25">
      <c r="A433" s="256"/>
      <c r="B433" s="553"/>
      <c r="C433" s="260" t="s">
        <v>3414</v>
      </c>
      <c r="D433" s="553"/>
      <c r="E433" s="552">
        <v>112337224.94999999</v>
      </c>
      <c r="F433" s="553"/>
      <c r="G433" s="552">
        <v>595888.18999999994</v>
      </c>
      <c r="H433" s="552"/>
      <c r="I433" s="552">
        <v>0</v>
      </c>
      <c r="J433" s="553"/>
      <c r="K433" s="552">
        <v>0</v>
      </c>
      <c r="L433" s="553"/>
      <c r="M433" s="481">
        <v>112933113.13999999</v>
      </c>
      <c r="N433" s="553"/>
      <c r="P433" s="553"/>
    </row>
    <row r="434" spans="1:16" ht="18" x14ac:dyDescent="0.25">
      <c r="A434" s="256"/>
      <c r="B434" s="553"/>
      <c r="C434" s="260" t="s">
        <v>3415</v>
      </c>
      <c r="D434" s="553"/>
      <c r="E434" s="552">
        <v>20702733.729999989</v>
      </c>
      <c r="F434" s="553"/>
      <c r="G434" s="552">
        <v>0</v>
      </c>
      <c r="H434" s="552"/>
      <c r="I434" s="552">
        <v>255038.89</v>
      </c>
      <c r="J434" s="553"/>
      <c r="K434" s="552">
        <v>0</v>
      </c>
      <c r="L434" s="553"/>
      <c r="M434" s="481">
        <v>20957772.61999999</v>
      </c>
      <c r="N434" s="553"/>
      <c r="P434" s="553"/>
    </row>
    <row r="435" spans="1:16" ht="18" outlineLevel="1" x14ac:dyDescent="0.25">
      <c r="A435" s="256"/>
      <c r="B435" s="553"/>
      <c r="C435" s="260" t="s">
        <v>3361</v>
      </c>
      <c r="D435" s="553"/>
      <c r="E435" s="552">
        <v>669925.4</v>
      </c>
      <c r="F435" s="553"/>
      <c r="G435" s="552">
        <v>0</v>
      </c>
      <c r="H435" s="552"/>
      <c r="I435" s="552">
        <v>0</v>
      </c>
      <c r="J435" s="553"/>
      <c r="K435" s="552">
        <v>0</v>
      </c>
      <c r="L435" s="553"/>
      <c r="M435" s="481">
        <v>669925.4</v>
      </c>
      <c r="N435" s="553"/>
      <c r="P435" s="553"/>
    </row>
    <row r="436" spans="1:16" s="290" customFormat="1" ht="18.75" thickBot="1" x14ac:dyDescent="0.3">
      <c r="A436" s="329"/>
      <c r="B436" s="328"/>
      <c r="C436" s="273"/>
      <c r="D436" s="328"/>
      <c r="E436" s="503">
        <v>3138763870.9099994</v>
      </c>
      <c r="F436" s="328"/>
      <c r="G436" s="503">
        <v>5864480.870000001</v>
      </c>
      <c r="H436" s="273"/>
      <c r="I436" s="503">
        <v>2973215.9</v>
      </c>
      <c r="J436" s="328"/>
      <c r="K436" s="503">
        <v>9545607.6100000013</v>
      </c>
      <c r="L436" s="328"/>
      <c r="M436" s="503">
        <v>3157147175.2899995</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3292</v>
      </c>
      <c r="F438" s="612"/>
      <c r="G438" s="612"/>
      <c r="H438" s="612"/>
      <c r="I438" s="612"/>
      <c r="J438" s="612"/>
      <c r="K438" s="612"/>
      <c r="L438" s="612"/>
      <c r="M438" s="612"/>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664112211.13999987</v>
      </c>
      <c r="F442" s="556"/>
      <c r="G442" s="552">
        <v>1267624.27</v>
      </c>
      <c r="H442" s="556"/>
      <c r="I442" s="552">
        <v>1310479.5</v>
      </c>
      <c r="J442" s="552"/>
      <c r="K442" s="552">
        <v>370352.03</v>
      </c>
      <c r="L442" s="556"/>
      <c r="M442" s="556">
        <v>667060666.93999982</v>
      </c>
      <c r="N442" s="556"/>
      <c r="P442" s="556"/>
    </row>
    <row r="443" spans="1:16" ht="18" x14ac:dyDescent="0.25">
      <c r="A443" s="256"/>
      <c r="B443" s="556"/>
      <c r="C443" s="260" t="s">
        <v>3404</v>
      </c>
      <c r="D443" s="556"/>
      <c r="E443" s="556">
        <v>611864140.96999907</v>
      </c>
      <c r="F443" s="556"/>
      <c r="G443" s="552">
        <v>2204068.5299999998</v>
      </c>
      <c r="H443" s="556"/>
      <c r="I443" s="552">
        <v>1133764.05</v>
      </c>
      <c r="J443" s="552"/>
      <c r="K443" s="552">
        <v>2334844.27</v>
      </c>
      <c r="L443" s="556"/>
      <c r="M443" s="557">
        <v>617536817.81999898</v>
      </c>
      <c r="N443" s="556"/>
      <c r="P443" s="556"/>
    </row>
    <row r="444" spans="1:16" ht="18" x14ac:dyDescent="0.25">
      <c r="A444" s="256"/>
      <c r="B444" s="556"/>
      <c r="C444" s="260" t="s">
        <v>3405</v>
      </c>
      <c r="D444" s="556"/>
      <c r="E444" s="556">
        <v>532280148.94999969</v>
      </c>
      <c r="F444" s="556"/>
      <c r="G444" s="552">
        <v>380536.68</v>
      </c>
      <c r="H444" s="556"/>
      <c r="I444" s="552">
        <v>145274.49</v>
      </c>
      <c r="J444" s="552"/>
      <c r="K444" s="552">
        <v>502052.77</v>
      </c>
      <c r="L444" s="556"/>
      <c r="M444" s="557">
        <v>533308012.88999969</v>
      </c>
      <c r="N444" s="556"/>
      <c r="P444" s="556"/>
    </row>
    <row r="445" spans="1:16" ht="18" x14ac:dyDescent="0.25">
      <c r="A445" s="256"/>
      <c r="B445" s="556"/>
      <c r="C445" s="260" t="s">
        <v>3406</v>
      </c>
      <c r="D445" s="556"/>
      <c r="E445" s="556">
        <v>569562994.69999909</v>
      </c>
      <c r="F445" s="556"/>
      <c r="G445" s="552">
        <v>1579776.9499999997</v>
      </c>
      <c r="H445" s="556"/>
      <c r="I445" s="552">
        <v>0</v>
      </c>
      <c r="J445" s="552"/>
      <c r="K445" s="552">
        <v>2489927.89</v>
      </c>
      <c r="L445" s="556"/>
      <c r="M445" s="557">
        <v>573632699.53999913</v>
      </c>
      <c r="N445" s="556"/>
      <c r="P445" s="556"/>
    </row>
    <row r="446" spans="1:16" ht="18" x14ac:dyDescent="0.25">
      <c r="A446" s="256"/>
      <c r="B446" s="556"/>
      <c r="C446" s="260" t="s">
        <v>3407</v>
      </c>
      <c r="D446" s="556"/>
      <c r="E446" s="556">
        <v>609617490.55999935</v>
      </c>
      <c r="F446" s="556"/>
      <c r="G446" s="552">
        <v>0</v>
      </c>
      <c r="H446" s="556"/>
      <c r="I446" s="552">
        <v>0</v>
      </c>
      <c r="J446" s="552"/>
      <c r="K446" s="552">
        <v>802124.78</v>
      </c>
      <c r="L446" s="556"/>
      <c r="M446" s="557">
        <v>610419615.33999932</v>
      </c>
      <c r="N446" s="556"/>
      <c r="P446" s="556"/>
    </row>
    <row r="447" spans="1:16" ht="18" x14ac:dyDescent="0.25">
      <c r="A447" s="256"/>
      <c r="B447" s="556"/>
      <c r="C447" s="260" t="s">
        <v>3408</v>
      </c>
      <c r="D447" s="556"/>
      <c r="E447" s="556">
        <v>750995087.43999887</v>
      </c>
      <c r="F447" s="556"/>
      <c r="G447" s="552">
        <v>562545.32999999996</v>
      </c>
      <c r="H447" s="556"/>
      <c r="I447" s="552">
        <v>332007.3</v>
      </c>
      <c r="J447" s="552"/>
      <c r="K447" s="552">
        <v>1065449.5899999999</v>
      </c>
      <c r="L447" s="556"/>
      <c r="M447" s="557">
        <v>752955089.65999889</v>
      </c>
      <c r="N447" s="556"/>
      <c r="P447" s="556"/>
    </row>
    <row r="448" spans="1:16" ht="18" x14ac:dyDescent="0.25">
      <c r="A448" s="256"/>
      <c r="B448" s="556"/>
      <c r="C448" s="260" t="s">
        <v>3409</v>
      </c>
      <c r="D448" s="556"/>
      <c r="E448" s="556">
        <v>875390024.94999921</v>
      </c>
      <c r="F448" s="556"/>
      <c r="G448" s="552">
        <v>305544.73</v>
      </c>
      <c r="H448" s="556"/>
      <c r="I448" s="552">
        <v>0</v>
      </c>
      <c r="J448" s="552"/>
      <c r="K448" s="552">
        <v>416648.42000000004</v>
      </c>
      <c r="L448" s="556"/>
      <c r="M448" s="557">
        <v>876112218.09999919</v>
      </c>
      <c r="N448" s="556"/>
      <c r="P448" s="556"/>
    </row>
    <row r="449" spans="1:16" ht="18" x14ac:dyDescent="0.25">
      <c r="A449" s="256"/>
      <c r="B449" s="556"/>
      <c r="C449" s="260" t="s">
        <v>3410</v>
      </c>
      <c r="D449" s="556"/>
      <c r="E449" s="556">
        <v>1008192388.1700001</v>
      </c>
      <c r="F449" s="556"/>
      <c r="G449" s="552">
        <v>498922.17999999993</v>
      </c>
      <c r="H449" s="556"/>
      <c r="I449" s="552">
        <v>375639.39</v>
      </c>
      <c r="J449" s="552"/>
      <c r="K449" s="552">
        <v>2252272.62</v>
      </c>
      <c r="L449" s="556"/>
      <c r="M449" s="557">
        <v>1011319222.36</v>
      </c>
      <c r="N449" s="556"/>
      <c r="P449" s="556"/>
    </row>
    <row r="450" spans="1:16" ht="18" x14ac:dyDescent="0.25">
      <c r="A450" s="256"/>
      <c r="B450" s="556"/>
      <c r="C450" s="260" t="s">
        <v>3411</v>
      </c>
      <c r="D450" s="556"/>
      <c r="E450" s="556">
        <v>806731904.41999912</v>
      </c>
      <c r="F450" s="556"/>
      <c r="G450" s="552">
        <v>326832.76</v>
      </c>
      <c r="H450" s="556"/>
      <c r="I450" s="552">
        <v>0</v>
      </c>
      <c r="J450" s="552"/>
      <c r="K450" s="552">
        <v>1509172.93</v>
      </c>
      <c r="L450" s="556"/>
      <c r="M450" s="557">
        <v>808567910.10999906</v>
      </c>
      <c r="N450" s="556"/>
      <c r="P450" s="556"/>
    </row>
    <row r="451" spans="1:16" ht="18" x14ac:dyDescent="0.25">
      <c r="A451" s="256"/>
      <c r="B451" s="556"/>
      <c r="C451" s="260" t="s">
        <v>3412</v>
      </c>
      <c r="D451" s="556"/>
      <c r="E451" s="556">
        <v>558801198.71999991</v>
      </c>
      <c r="F451" s="556"/>
      <c r="G451" s="552">
        <v>0</v>
      </c>
      <c r="H451" s="556"/>
      <c r="I451" s="552">
        <v>276412.46999999997</v>
      </c>
      <c r="J451" s="552"/>
      <c r="K451" s="552">
        <v>0</v>
      </c>
      <c r="L451" s="556"/>
      <c r="M451" s="557">
        <v>559077611.18999994</v>
      </c>
      <c r="N451" s="556"/>
      <c r="P451" s="556"/>
    </row>
    <row r="452" spans="1:16" ht="18" x14ac:dyDescent="0.25">
      <c r="A452" s="256"/>
      <c r="B452" s="556"/>
      <c r="C452" s="260" t="s">
        <v>3413</v>
      </c>
      <c r="D452" s="556"/>
      <c r="E452" s="556">
        <v>492094469.22999966</v>
      </c>
      <c r="F452" s="556"/>
      <c r="G452" s="552">
        <v>1183890.8799999999</v>
      </c>
      <c r="H452" s="556"/>
      <c r="I452" s="552">
        <v>5811513.0800000001</v>
      </c>
      <c r="J452" s="552"/>
      <c r="K452" s="552">
        <v>0</v>
      </c>
      <c r="L452" s="556"/>
      <c r="M452" s="557">
        <v>499089873.18999964</v>
      </c>
      <c r="N452" s="556"/>
      <c r="P452" s="556"/>
    </row>
    <row r="453" spans="1:16" ht="18" x14ac:dyDescent="0.25">
      <c r="A453" s="256"/>
      <c r="B453" s="556"/>
      <c r="C453" s="260" t="s">
        <v>3414</v>
      </c>
      <c r="D453" s="556"/>
      <c r="E453" s="556">
        <v>496352969.74000001</v>
      </c>
      <c r="F453" s="556"/>
      <c r="G453" s="552">
        <v>4108101.34</v>
      </c>
      <c r="H453" s="556"/>
      <c r="I453" s="552">
        <v>1973587.76</v>
      </c>
      <c r="J453" s="552"/>
      <c r="K453" s="552">
        <v>0</v>
      </c>
      <c r="L453" s="556"/>
      <c r="M453" s="557">
        <v>502434658.83999997</v>
      </c>
      <c r="N453" s="556"/>
      <c r="P453" s="556"/>
    </row>
    <row r="454" spans="1:16" ht="18" x14ac:dyDescent="0.25">
      <c r="A454" s="256"/>
      <c r="B454" s="556"/>
      <c r="C454" s="260" t="s">
        <v>3415</v>
      </c>
      <c r="D454" s="556"/>
      <c r="E454" s="556">
        <v>145886650.57999992</v>
      </c>
      <c r="F454" s="556"/>
      <c r="G454" s="552">
        <v>0</v>
      </c>
      <c r="H454" s="556"/>
      <c r="I454" s="552">
        <v>0</v>
      </c>
      <c r="J454" s="552"/>
      <c r="K454" s="552">
        <v>0</v>
      </c>
      <c r="L454" s="556"/>
      <c r="M454" s="557">
        <v>145886650.57999992</v>
      </c>
      <c r="N454" s="556"/>
      <c r="P454" s="556"/>
    </row>
    <row r="455" spans="1:16" ht="18" x14ac:dyDescent="0.25">
      <c r="A455" s="256"/>
      <c r="B455" s="556"/>
      <c r="C455" s="260" t="s">
        <v>3361</v>
      </c>
      <c r="D455" s="556"/>
      <c r="E455" s="556">
        <v>7625060.6600000001</v>
      </c>
      <c r="F455" s="556"/>
      <c r="G455" s="552">
        <v>0</v>
      </c>
      <c r="H455" s="556"/>
      <c r="I455" s="552">
        <v>0</v>
      </c>
      <c r="J455" s="553"/>
      <c r="K455" s="552">
        <v>0</v>
      </c>
      <c r="L455" s="556"/>
      <c r="M455" s="557">
        <v>7625060.6600000001</v>
      </c>
      <c r="N455" s="556"/>
      <c r="P455" s="556"/>
    </row>
    <row r="456" spans="1:16" s="290" customFormat="1" ht="18.75" thickBot="1" x14ac:dyDescent="0.3">
      <c r="A456" s="329"/>
      <c r="B456" s="413"/>
      <c r="C456" s="273"/>
      <c r="D456" s="413"/>
      <c r="E456" s="503">
        <v>8129506740.2299929</v>
      </c>
      <c r="F456" s="413"/>
      <c r="G456" s="503">
        <v>12417843.649999999</v>
      </c>
      <c r="H456" s="413"/>
      <c r="I456" s="503">
        <v>11358678.040000001</v>
      </c>
      <c r="J456" s="413"/>
      <c r="K456" s="503">
        <v>11742845.300000001</v>
      </c>
      <c r="L456" s="413"/>
      <c r="M456" s="503">
        <v>8165026107.2199926</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3292</v>
      </c>
      <c r="F458" s="612"/>
      <c r="G458" s="612"/>
      <c r="H458" s="612"/>
      <c r="I458" s="612"/>
      <c r="J458" s="612"/>
      <c r="K458" s="612"/>
      <c r="L458" s="612"/>
      <c r="M458" s="612"/>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9800222.0199999996</v>
      </c>
      <c r="F462" s="556"/>
      <c r="G462" s="552">
        <v>0</v>
      </c>
      <c r="H462" s="556"/>
      <c r="I462" s="552">
        <v>0</v>
      </c>
      <c r="J462" s="552"/>
      <c r="K462" s="552">
        <v>477758.51</v>
      </c>
      <c r="L462" s="556"/>
      <c r="M462" s="556">
        <v>10277980.529999999</v>
      </c>
      <c r="N462" s="556"/>
      <c r="P462" s="556"/>
    </row>
    <row r="463" spans="1:16" ht="18" x14ac:dyDescent="0.25">
      <c r="A463" s="256"/>
      <c r="B463" s="556"/>
      <c r="C463" s="260" t="s">
        <v>3404</v>
      </c>
      <c r="D463" s="556"/>
      <c r="E463" s="558">
        <v>8287870.7299999967</v>
      </c>
      <c r="F463" s="556"/>
      <c r="G463" s="552">
        <v>0</v>
      </c>
      <c r="H463" s="556"/>
      <c r="I463" s="552">
        <v>0</v>
      </c>
      <c r="J463" s="552"/>
      <c r="K463" s="552">
        <v>0</v>
      </c>
      <c r="L463" s="556"/>
      <c r="M463" s="556">
        <v>8287870.7299999967</v>
      </c>
      <c r="N463" s="556"/>
      <c r="P463" s="556"/>
    </row>
    <row r="464" spans="1:16" ht="18" x14ac:dyDescent="0.25">
      <c r="A464" s="256"/>
      <c r="B464" s="556"/>
      <c r="C464" s="260" t="s">
        <v>3405</v>
      </c>
      <c r="D464" s="556"/>
      <c r="E464" s="558">
        <v>11152896.330000002</v>
      </c>
      <c r="F464" s="556"/>
      <c r="G464" s="552">
        <v>0</v>
      </c>
      <c r="H464" s="556"/>
      <c r="I464" s="552">
        <v>0</v>
      </c>
      <c r="J464" s="552"/>
      <c r="K464" s="552">
        <v>0</v>
      </c>
      <c r="L464" s="556"/>
      <c r="M464" s="556">
        <v>11152896.330000002</v>
      </c>
      <c r="N464" s="556"/>
      <c r="P464" s="556"/>
    </row>
    <row r="465" spans="1:16" ht="18" x14ac:dyDescent="0.25">
      <c r="A465" s="256"/>
      <c r="B465" s="556"/>
      <c r="C465" s="260" t="s">
        <v>3406</v>
      </c>
      <c r="D465" s="556"/>
      <c r="E465" s="558">
        <v>14926190.469999991</v>
      </c>
      <c r="F465" s="556"/>
      <c r="G465" s="552">
        <v>0</v>
      </c>
      <c r="H465" s="556"/>
      <c r="I465" s="552">
        <v>0</v>
      </c>
      <c r="J465" s="552"/>
      <c r="K465" s="552">
        <v>0</v>
      </c>
      <c r="L465" s="556"/>
      <c r="M465" s="556">
        <v>14926190.469999991</v>
      </c>
      <c r="N465" s="556"/>
      <c r="P465" s="556"/>
    </row>
    <row r="466" spans="1:16" ht="18" x14ac:dyDescent="0.25">
      <c r="A466" s="256"/>
      <c r="B466" s="556"/>
      <c r="C466" s="260" t="s">
        <v>3407</v>
      </c>
      <c r="D466" s="556"/>
      <c r="E466" s="558">
        <v>23821010.660000011</v>
      </c>
      <c r="F466" s="556"/>
      <c r="G466" s="552">
        <v>0</v>
      </c>
      <c r="H466" s="556"/>
      <c r="I466" s="552">
        <v>0</v>
      </c>
      <c r="J466" s="552"/>
      <c r="K466" s="552">
        <v>141334.07</v>
      </c>
      <c r="L466" s="556"/>
      <c r="M466" s="556">
        <v>23962344.730000012</v>
      </c>
      <c r="N466" s="556"/>
      <c r="P466" s="556"/>
    </row>
    <row r="467" spans="1:16" ht="18" x14ac:dyDescent="0.25">
      <c r="A467" s="256"/>
      <c r="B467" s="556"/>
      <c r="C467" s="260" t="s">
        <v>3408</v>
      </c>
      <c r="D467" s="556"/>
      <c r="E467" s="558">
        <v>25392582.340000011</v>
      </c>
      <c r="F467" s="556"/>
      <c r="G467" s="552">
        <v>0</v>
      </c>
      <c r="H467" s="556"/>
      <c r="I467" s="552">
        <v>0</v>
      </c>
      <c r="J467" s="552"/>
      <c r="K467" s="552">
        <v>0</v>
      </c>
      <c r="L467" s="556"/>
      <c r="M467" s="556">
        <v>25392582.340000011</v>
      </c>
      <c r="N467" s="556"/>
      <c r="P467" s="556"/>
    </row>
    <row r="468" spans="1:16" ht="18" x14ac:dyDescent="0.25">
      <c r="A468" s="256"/>
      <c r="B468" s="556"/>
      <c r="C468" s="260" t="s">
        <v>3409</v>
      </c>
      <c r="D468" s="556"/>
      <c r="E468" s="558">
        <v>35402053.850000009</v>
      </c>
      <c r="F468" s="556"/>
      <c r="G468" s="552">
        <v>337249.33999999997</v>
      </c>
      <c r="H468" s="556"/>
      <c r="I468" s="552">
        <v>0</v>
      </c>
      <c r="J468" s="552"/>
      <c r="K468" s="552">
        <v>0</v>
      </c>
      <c r="L468" s="556"/>
      <c r="M468" s="556">
        <v>35739303.190000013</v>
      </c>
      <c r="N468" s="556"/>
      <c r="P468" s="556"/>
    </row>
    <row r="469" spans="1:16" ht="18" x14ac:dyDescent="0.25">
      <c r="A469" s="256"/>
      <c r="B469" s="556"/>
      <c r="C469" s="260" t="s">
        <v>3410</v>
      </c>
      <c r="D469" s="556"/>
      <c r="E469" s="558">
        <v>40494494.459999993</v>
      </c>
      <c r="F469" s="556"/>
      <c r="G469" s="552">
        <v>0</v>
      </c>
      <c r="H469" s="556"/>
      <c r="I469" s="552">
        <v>0</v>
      </c>
      <c r="J469" s="552"/>
      <c r="K469" s="552">
        <v>0</v>
      </c>
      <c r="L469" s="556"/>
      <c r="M469" s="556">
        <v>40494494.459999993</v>
      </c>
      <c r="N469" s="556"/>
      <c r="P469" s="556"/>
    </row>
    <row r="470" spans="1:16" ht="18" x14ac:dyDescent="0.25">
      <c r="A470" s="256"/>
      <c r="B470" s="556"/>
      <c r="C470" s="260" t="s">
        <v>3411</v>
      </c>
      <c r="D470" s="556"/>
      <c r="E470" s="558">
        <v>48878893.140000015</v>
      </c>
      <c r="F470" s="556"/>
      <c r="G470" s="552">
        <v>0</v>
      </c>
      <c r="H470" s="556"/>
      <c r="I470" s="552">
        <v>216738.84000000003</v>
      </c>
      <c r="J470" s="552"/>
      <c r="K470" s="552">
        <v>504088.29</v>
      </c>
      <c r="L470" s="556"/>
      <c r="M470" s="556">
        <v>49599720.270000018</v>
      </c>
      <c r="N470" s="556"/>
      <c r="P470" s="556"/>
    </row>
    <row r="471" spans="1:16" ht="18" x14ac:dyDescent="0.25">
      <c r="A471" s="256"/>
      <c r="B471" s="556"/>
      <c r="C471" s="260" t="s">
        <v>3412</v>
      </c>
      <c r="D471" s="556"/>
      <c r="E471" s="558">
        <v>37468887.929999992</v>
      </c>
      <c r="F471" s="556"/>
      <c r="G471" s="552">
        <v>0</v>
      </c>
      <c r="H471" s="556"/>
      <c r="I471" s="552">
        <v>0</v>
      </c>
      <c r="J471" s="552"/>
      <c r="K471" s="552">
        <v>0</v>
      </c>
      <c r="L471" s="556"/>
      <c r="M471" s="556">
        <v>37468887.929999992</v>
      </c>
      <c r="N471" s="556"/>
      <c r="P471" s="556"/>
    </row>
    <row r="472" spans="1:16" ht="18" x14ac:dyDescent="0.25">
      <c r="A472" s="256"/>
      <c r="B472" s="556"/>
      <c r="C472" s="260" t="s">
        <v>3413</v>
      </c>
      <c r="D472" s="556"/>
      <c r="E472" s="558">
        <v>20842721.010000005</v>
      </c>
      <c r="F472" s="556"/>
      <c r="G472" s="552">
        <v>0</v>
      </c>
      <c r="H472" s="556"/>
      <c r="I472" s="552">
        <v>0</v>
      </c>
      <c r="J472" s="552"/>
      <c r="K472" s="552">
        <v>0</v>
      </c>
      <c r="L472" s="556"/>
      <c r="M472" s="556">
        <v>20842721.010000005</v>
      </c>
      <c r="N472" s="556"/>
      <c r="P472" s="556"/>
    </row>
    <row r="473" spans="1:16" ht="18" x14ac:dyDescent="0.25">
      <c r="A473" s="256"/>
      <c r="B473" s="556"/>
      <c r="C473" s="260" t="s">
        <v>3414</v>
      </c>
      <c r="D473" s="556"/>
      <c r="E473" s="558">
        <v>25240878.169999998</v>
      </c>
      <c r="F473" s="556"/>
      <c r="G473" s="552">
        <v>0</v>
      </c>
      <c r="H473" s="556"/>
      <c r="I473" s="552">
        <v>0</v>
      </c>
      <c r="J473" s="552"/>
      <c r="K473" s="552">
        <v>0</v>
      </c>
      <c r="L473" s="556"/>
      <c r="M473" s="556">
        <v>25240878.169999998</v>
      </c>
      <c r="N473" s="556"/>
      <c r="P473" s="556"/>
    </row>
    <row r="474" spans="1:16" ht="18" x14ac:dyDescent="0.25">
      <c r="A474" s="256"/>
      <c r="B474" s="556"/>
      <c r="C474" s="260" t="s">
        <v>3415</v>
      </c>
      <c r="D474" s="556"/>
      <c r="E474" s="558">
        <v>11011041.270000003</v>
      </c>
      <c r="F474" s="556"/>
      <c r="G474" s="552">
        <v>0</v>
      </c>
      <c r="H474" s="556"/>
      <c r="I474" s="552">
        <v>96878.7</v>
      </c>
      <c r="J474" s="552"/>
      <c r="K474" s="552">
        <v>0</v>
      </c>
      <c r="L474" s="556"/>
      <c r="M474" s="556">
        <v>11107919.970000003</v>
      </c>
      <c r="N474" s="556"/>
      <c r="P474" s="556"/>
    </row>
    <row r="475" spans="1:16" ht="18" x14ac:dyDescent="0.25">
      <c r="A475" s="256"/>
      <c r="B475" s="556"/>
      <c r="C475" s="260" t="s">
        <v>3361</v>
      </c>
      <c r="D475" s="556"/>
      <c r="E475" s="558">
        <v>0</v>
      </c>
      <c r="F475" s="556"/>
      <c r="G475" s="552">
        <v>0</v>
      </c>
      <c r="H475" s="556"/>
      <c r="I475" s="552">
        <v>0</v>
      </c>
      <c r="J475" s="552"/>
      <c r="K475" s="552">
        <v>0</v>
      </c>
      <c r="L475" s="556"/>
      <c r="M475" s="556">
        <v>0</v>
      </c>
      <c r="N475" s="556"/>
      <c r="P475" s="556"/>
    </row>
    <row r="476" spans="1:16" s="290" customFormat="1" ht="18.75" thickBot="1" x14ac:dyDescent="0.3">
      <c r="A476" s="329"/>
      <c r="B476" s="413"/>
      <c r="C476" s="273"/>
      <c r="D476" s="413"/>
      <c r="E476" s="503">
        <v>312719742.38</v>
      </c>
      <c r="F476" s="413"/>
      <c r="G476" s="503">
        <v>337249.33999999997</v>
      </c>
      <c r="H476" s="413"/>
      <c r="I476" s="503">
        <v>313617.54000000004</v>
      </c>
      <c r="J476" s="413"/>
      <c r="K476" s="503">
        <v>1123180.8700000001</v>
      </c>
      <c r="L476" s="413"/>
      <c r="M476" s="503">
        <v>314493790.13</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3292</v>
      </c>
      <c r="F478" s="612"/>
      <c r="G478" s="612"/>
      <c r="H478" s="612"/>
      <c r="I478" s="612"/>
      <c r="J478" s="612"/>
      <c r="K478" s="612"/>
      <c r="L478" s="612"/>
      <c r="M478" s="612"/>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14245510.520000001</v>
      </c>
      <c r="F482" s="556"/>
      <c r="G482" s="552">
        <v>25744.68</v>
      </c>
      <c r="H482" s="556"/>
      <c r="I482" s="552">
        <v>0</v>
      </c>
      <c r="J482" s="552"/>
      <c r="K482" s="552">
        <v>0</v>
      </c>
      <c r="L482" s="556"/>
      <c r="M482" s="556">
        <v>14271255.200000001</v>
      </c>
      <c r="N482" s="556"/>
      <c r="P482" s="556"/>
    </row>
    <row r="483" spans="1:16" ht="18" x14ac:dyDescent="0.25">
      <c r="A483" s="256"/>
      <c r="B483" s="556"/>
      <c r="C483" s="260" t="s">
        <v>3404</v>
      </c>
      <c r="D483" s="556"/>
      <c r="E483" s="556">
        <v>13229263.269999996</v>
      </c>
      <c r="F483" s="556"/>
      <c r="G483" s="552">
        <v>572215.18999999994</v>
      </c>
      <c r="H483" s="556"/>
      <c r="I483" s="552">
        <v>0</v>
      </c>
      <c r="J483" s="552"/>
      <c r="K483" s="552">
        <v>177504.13</v>
      </c>
      <c r="L483" s="556"/>
      <c r="M483" s="556">
        <v>13978982.589999996</v>
      </c>
      <c r="N483" s="556"/>
      <c r="P483" s="556"/>
    </row>
    <row r="484" spans="1:16" ht="18" x14ac:dyDescent="0.25">
      <c r="A484" s="256"/>
      <c r="B484" s="556"/>
      <c r="C484" s="260" t="s">
        <v>3405</v>
      </c>
      <c r="D484" s="556"/>
      <c r="E484" s="556">
        <v>24134747.57</v>
      </c>
      <c r="F484" s="556"/>
      <c r="G484" s="552">
        <v>0</v>
      </c>
      <c r="H484" s="556"/>
      <c r="I484" s="552">
        <v>0</v>
      </c>
      <c r="J484" s="552"/>
      <c r="K484" s="552">
        <v>26782.54</v>
      </c>
      <c r="L484" s="556"/>
      <c r="M484" s="556">
        <v>24161530.109999999</v>
      </c>
      <c r="N484" s="556"/>
      <c r="P484" s="556"/>
    </row>
    <row r="485" spans="1:16" ht="18" x14ac:dyDescent="0.25">
      <c r="A485" s="256"/>
      <c r="B485" s="556"/>
      <c r="C485" s="260" t="s">
        <v>3406</v>
      </c>
      <c r="D485" s="556"/>
      <c r="E485" s="556">
        <v>26129350</v>
      </c>
      <c r="F485" s="556"/>
      <c r="G485" s="552">
        <v>0</v>
      </c>
      <c r="H485" s="556"/>
      <c r="I485" s="552">
        <v>110909.4</v>
      </c>
      <c r="J485" s="552"/>
      <c r="K485" s="552">
        <v>0</v>
      </c>
      <c r="L485" s="556"/>
      <c r="M485" s="556">
        <v>26240259.399999999</v>
      </c>
      <c r="N485" s="556"/>
      <c r="P485" s="556"/>
    </row>
    <row r="486" spans="1:16" ht="18" x14ac:dyDescent="0.25">
      <c r="A486" s="256"/>
      <c r="B486" s="556"/>
      <c r="C486" s="260" t="s">
        <v>3407</v>
      </c>
      <c r="D486" s="556"/>
      <c r="E486" s="556">
        <v>36110451.870000012</v>
      </c>
      <c r="F486" s="556"/>
      <c r="G486" s="552">
        <v>300313.2</v>
      </c>
      <c r="H486" s="556"/>
      <c r="I486" s="552">
        <v>0</v>
      </c>
      <c r="J486" s="552"/>
      <c r="K486" s="552">
        <v>187875.53</v>
      </c>
      <c r="L486" s="556"/>
      <c r="M486" s="556">
        <v>36598640.600000016</v>
      </c>
      <c r="N486" s="556"/>
      <c r="P486" s="556"/>
    </row>
    <row r="487" spans="1:16" ht="18" x14ac:dyDescent="0.25">
      <c r="A487" s="256"/>
      <c r="B487" s="556"/>
      <c r="C487" s="260" t="s">
        <v>3408</v>
      </c>
      <c r="D487" s="556"/>
      <c r="E487" s="556">
        <v>32820596.950000007</v>
      </c>
      <c r="F487" s="556"/>
      <c r="G487" s="552">
        <v>163605.32</v>
      </c>
      <c r="H487" s="556"/>
      <c r="I487" s="552">
        <v>0</v>
      </c>
      <c r="J487" s="552"/>
      <c r="K487" s="552">
        <v>64707.94</v>
      </c>
      <c r="L487" s="556"/>
      <c r="M487" s="556">
        <v>33048910.210000008</v>
      </c>
      <c r="N487" s="556"/>
      <c r="P487" s="556"/>
    </row>
    <row r="488" spans="1:16" ht="18" x14ac:dyDescent="0.25">
      <c r="A488" s="256"/>
      <c r="B488" s="556"/>
      <c r="C488" s="260" t="s">
        <v>3409</v>
      </c>
      <c r="D488" s="556"/>
      <c r="E488" s="556">
        <v>31346607.920000002</v>
      </c>
      <c r="F488" s="556"/>
      <c r="G488" s="552">
        <v>157941.21</v>
      </c>
      <c r="H488" s="556"/>
      <c r="I488" s="552">
        <v>0</v>
      </c>
      <c r="J488" s="552"/>
      <c r="K488" s="552">
        <v>0</v>
      </c>
      <c r="L488" s="556"/>
      <c r="M488" s="556">
        <v>31504549.130000003</v>
      </c>
      <c r="N488" s="556"/>
      <c r="P488" s="556"/>
    </row>
    <row r="489" spans="1:16" ht="18" x14ac:dyDescent="0.25">
      <c r="A489" s="256"/>
      <c r="B489" s="556"/>
      <c r="C489" s="260" t="s">
        <v>3410</v>
      </c>
      <c r="D489" s="556"/>
      <c r="E489" s="556">
        <v>41868934.449999996</v>
      </c>
      <c r="F489" s="556"/>
      <c r="G489" s="552">
        <v>0</v>
      </c>
      <c r="H489" s="556"/>
      <c r="I489" s="552">
        <v>0</v>
      </c>
      <c r="J489" s="552"/>
      <c r="K489" s="552">
        <v>0</v>
      </c>
      <c r="L489" s="556"/>
      <c r="M489" s="556">
        <v>41868934.449999996</v>
      </c>
      <c r="N489" s="556"/>
      <c r="P489" s="556"/>
    </row>
    <row r="490" spans="1:16" ht="18" x14ac:dyDescent="0.25">
      <c r="A490" s="256"/>
      <c r="B490" s="556"/>
      <c r="C490" s="260" t="s">
        <v>3411</v>
      </c>
      <c r="D490" s="556"/>
      <c r="E490" s="556">
        <v>26413721.669999983</v>
      </c>
      <c r="F490" s="556"/>
      <c r="G490" s="552">
        <v>0</v>
      </c>
      <c r="H490" s="556"/>
      <c r="I490" s="552">
        <v>0</v>
      </c>
      <c r="J490" s="552"/>
      <c r="K490" s="552">
        <v>0</v>
      </c>
      <c r="L490" s="556"/>
      <c r="M490" s="556">
        <v>26413721.669999983</v>
      </c>
      <c r="N490" s="556"/>
      <c r="P490" s="556"/>
    </row>
    <row r="491" spans="1:16" ht="18" x14ac:dyDescent="0.25">
      <c r="A491" s="256"/>
      <c r="B491" s="556"/>
      <c r="C491" s="260" t="s">
        <v>3412</v>
      </c>
      <c r="D491" s="556"/>
      <c r="E491" s="556">
        <v>21161767.34</v>
      </c>
      <c r="F491" s="556"/>
      <c r="G491" s="552">
        <v>0</v>
      </c>
      <c r="H491" s="556"/>
      <c r="I491" s="552">
        <v>0</v>
      </c>
      <c r="J491" s="552"/>
      <c r="K491" s="552">
        <v>0</v>
      </c>
      <c r="L491" s="556"/>
      <c r="M491" s="556">
        <v>21161767.34</v>
      </c>
      <c r="N491" s="556"/>
      <c r="P491" s="556"/>
    </row>
    <row r="492" spans="1:16" ht="18" x14ac:dyDescent="0.25">
      <c r="A492" s="256"/>
      <c r="B492" s="556"/>
      <c r="C492" s="260" t="s">
        <v>3413</v>
      </c>
      <c r="D492" s="556"/>
      <c r="E492" s="556">
        <v>14805611.960000001</v>
      </c>
      <c r="F492" s="556"/>
      <c r="G492" s="552">
        <v>0</v>
      </c>
      <c r="H492" s="556"/>
      <c r="I492" s="552">
        <v>0</v>
      </c>
      <c r="J492" s="552"/>
      <c r="K492" s="552">
        <v>0</v>
      </c>
      <c r="L492" s="556"/>
      <c r="M492" s="556">
        <v>14805611.960000001</v>
      </c>
      <c r="N492" s="556"/>
      <c r="P492" s="556"/>
    </row>
    <row r="493" spans="1:16" ht="18" x14ac:dyDescent="0.25">
      <c r="A493" s="256"/>
      <c r="B493" s="556"/>
      <c r="C493" s="260" t="s">
        <v>3414</v>
      </c>
      <c r="D493" s="556"/>
      <c r="E493" s="556">
        <v>16785901.920000002</v>
      </c>
      <c r="F493" s="556"/>
      <c r="G493" s="552">
        <v>0</v>
      </c>
      <c r="H493" s="556"/>
      <c r="I493" s="552">
        <v>0</v>
      </c>
      <c r="J493" s="552"/>
      <c r="K493" s="552">
        <v>0</v>
      </c>
      <c r="L493" s="556"/>
      <c r="M493" s="556">
        <v>16785901.920000002</v>
      </c>
      <c r="N493" s="556"/>
      <c r="P493" s="556"/>
    </row>
    <row r="494" spans="1:16" ht="18" x14ac:dyDescent="0.25">
      <c r="A494" s="256"/>
      <c r="B494" s="556"/>
      <c r="C494" s="260" t="s">
        <v>3415</v>
      </c>
      <c r="D494" s="556"/>
      <c r="E494" s="556">
        <v>6358512.6799999997</v>
      </c>
      <c r="F494" s="556"/>
      <c r="G494" s="552">
        <v>0</v>
      </c>
      <c r="H494" s="556"/>
      <c r="I494" s="552">
        <v>0</v>
      </c>
      <c r="J494" s="552"/>
      <c r="K494" s="552">
        <v>0</v>
      </c>
      <c r="L494" s="556"/>
      <c r="M494" s="556">
        <v>6358512.6799999997</v>
      </c>
      <c r="N494" s="556"/>
      <c r="P494" s="556"/>
    </row>
    <row r="495" spans="1:16" ht="18" x14ac:dyDescent="0.25">
      <c r="A495" s="256"/>
      <c r="B495" s="556"/>
      <c r="C495" s="260" t="s">
        <v>3361</v>
      </c>
      <c r="D495" s="556"/>
      <c r="E495" s="556">
        <v>0</v>
      </c>
      <c r="F495" s="556"/>
      <c r="G495" s="552">
        <v>0</v>
      </c>
      <c r="H495" s="556"/>
      <c r="I495" s="552">
        <v>0</v>
      </c>
      <c r="J495" s="552"/>
      <c r="K495" s="552">
        <v>0</v>
      </c>
      <c r="L495" s="556"/>
      <c r="M495" s="556">
        <v>0</v>
      </c>
      <c r="N495" s="556"/>
      <c r="P495" s="556"/>
    </row>
    <row r="496" spans="1:16" s="290" customFormat="1" ht="18.75" thickBot="1" x14ac:dyDescent="0.3">
      <c r="A496" s="329"/>
      <c r="B496" s="413"/>
      <c r="C496" s="273"/>
      <c r="D496" s="413"/>
      <c r="E496" s="503">
        <v>305410978.12</v>
      </c>
      <c r="F496" s="413"/>
      <c r="G496" s="503">
        <v>1219819.6000000001</v>
      </c>
      <c r="H496" s="413"/>
      <c r="I496" s="503">
        <v>110909.4</v>
      </c>
      <c r="J496" s="413"/>
      <c r="K496" s="503">
        <v>456870.14</v>
      </c>
      <c r="L496" s="413"/>
      <c r="M496" s="503">
        <v>307198577.25999999</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3292</v>
      </c>
      <c r="F498" s="612"/>
      <c r="G498" s="612"/>
      <c r="H498" s="612"/>
      <c r="I498" s="612"/>
      <c r="J498" s="612"/>
      <c r="K498" s="612"/>
      <c r="L498" s="612"/>
      <c r="M498" s="612"/>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18006697.340000011</v>
      </c>
      <c r="F502" s="556"/>
      <c r="G502" s="552">
        <v>0</v>
      </c>
      <c r="H502" s="556"/>
      <c r="I502" s="552">
        <v>118437.98</v>
      </c>
      <c r="J502" s="552"/>
      <c r="K502" s="552">
        <v>172483.24999999997</v>
      </c>
      <c r="L502" s="556"/>
      <c r="M502" s="556">
        <v>18297618.570000011</v>
      </c>
      <c r="N502" s="556"/>
      <c r="P502" s="556"/>
    </row>
    <row r="503" spans="1:16" ht="18" x14ac:dyDescent="0.25">
      <c r="A503" s="256"/>
      <c r="B503" s="556"/>
      <c r="C503" s="260" t="s">
        <v>3404</v>
      </c>
      <c r="D503" s="556"/>
      <c r="E503" s="556">
        <v>20251896.020000007</v>
      </c>
      <c r="F503" s="556"/>
      <c r="G503" s="552">
        <v>64221.41</v>
      </c>
      <c r="H503" s="556"/>
      <c r="I503" s="552">
        <v>0</v>
      </c>
      <c r="J503" s="552"/>
      <c r="K503" s="552">
        <v>0</v>
      </c>
      <c r="L503" s="556"/>
      <c r="M503" s="556">
        <v>20316117.430000007</v>
      </c>
      <c r="N503" s="556"/>
      <c r="P503" s="556"/>
    </row>
    <row r="504" spans="1:16" ht="18" x14ac:dyDescent="0.25">
      <c r="A504" s="256"/>
      <c r="B504" s="556"/>
      <c r="C504" s="260" t="s">
        <v>3405</v>
      </c>
      <c r="D504" s="556"/>
      <c r="E504" s="556">
        <v>31067327.620000008</v>
      </c>
      <c r="F504" s="556"/>
      <c r="G504" s="552">
        <v>155041.95000000001</v>
      </c>
      <c r="H504" s="556"/>
      <c r="I504" s="552">
        <v>103891.08</v>
      </c>
      <c r="J504" s="552"/>
      <c r="K504" s="552">
        <v>293750.84999999998</v>
      </c>
      <c r="L504" s="556"/>
      <c r="M504" s="556">
        <v>31620011.500000007</v>
      </c>
      <c r="N504" s="556"/>
      <c r="P504" s="556"/>
    </row>
    <row r="505" spans="1:16" ht="18" x14ac:dyDescent="0.25">
      <c r="A505" s="256"/>
      <c r="B505" s="556"/>
      <c r="C505" s="260" t="s">
        <v>3406</v>
      </c>
      <c r="D505" s="556"/>
      <c r="E505" s="556">
        <v>28734724.569999993</v>
      </c>
      <c r="F505" s="556"/>
      <c r="G505" s="552">
        <v>0</v>
      </c>
      <c r="H505" s="556"/>
      <c r="I505" s="552">
        <v>0</v>
      </c>
      <c r="J505" s="552"/>
      <c r="K505" s="552">
        <v>191869.13</v>
      </c>
      <c r="L505" s="556"/>
      <c r="M505" s="556">
        <v>28926593.699999992</v>
      </c>
      <c r="N505" s="556"/>
      <c r="P505" s="556"/>
    </row>
    <row r="506" spans="1:16" ht="18" x14ac:dyDescent="0.25">
      <c r="A506" s="256"/>
      <c r="B506" s="556"/>
      <c r="C506" s="260" t="s">
        <v>3407</v>
      </c>
      <c r="D506" s="556"/>
      <c r="E506" s="556">
        <v>40920418.190000013</v>
      </c>
      <c r="F506" s="556"/>
      <c r="G506" s="552">
        <v>0</v>
      </c>
      <c r="H506" s="556"/>
      <c r="I506" s="552">
        <v>294189.16000000003</v>
      </c>
      <c r="J506" s="552"/>
      <c r="K506" s="552">
        <v>234317.55000000002</v>
      </c>
      <c r="L506" s="556"/>
      <c r="M506" s="556">
        <v>41448924.900000006</v>
      </c>
      <c r="N506" s="556"/>
      <c r="P506" s="556"/>
    </row>
    <row r="507" spans="1:16" ht="18" x14ac:dyDescent="0.25">
      <c r="A507" s="256"/>
      <c r="B507" s="556"/>
      <c r="C507" s="260" t="s">
        <v>3408</v>
      </c>
      <c r="D507" s="556"/>
      <c r="E507" s="556">
        <v>41896383.999999948</v>
      </c>
      <c r="F507" s="556"/>
      <c r="G507" s="552">
        <v>677401.75</v>
      </c>
      <c r="H507" s="556"/>
      <c r="I507" s="552">
        <v>0</v>
      </c>
      <c r="J507" s="552"/>
      <c r="K507" s="552">
        <v>73382.27</v>
      </c>
      <c r="L507" s="556"/>
      <c r="M507" s="556">
        <v>42647168.019999951</v>
      </c>
      <c r="N507" s="556"/>
      <c r="P507" s="556"/>
    </row>
    <row r="508" spans="1:16" ht="18" x14ac:dyDescent="0.25">
      <c r="A508" s="256"/>
      <c r="B508" s="556"/>
      <c r="C508" s="260" t="s">
        <v>3409</v>
      </c>
      <c r="D508" s="556"/>
      <c r="E508" s="556">
        <v>66907573.350000024</v>
      </c>
      <c r="F508" s="556"/>
      <c r="G508" s="552">
        <v>698695.28</v>
      </c>
      <c r="H508" s="556"/>
      <c r="I508" s="552">
        <v>0</v>
      </c>
      <c r="J508" s="552"/>
      <c r="K508" s="552">
        <v>0</v>
      </c>
      <c r="L508" s="556"/>
      <c r="M508" s="556">
        <v>67606268.630000025</v>
      </c>
      <c r="N508" s="556"/>
      <c r="P508" s="556"/>
    </row>
    <row r="509" spans="1:16" ht="18" x14ac:dyDescent="0.25">
      <c r="A509" s="256"/>
      <c r="B509" s="556"/>
      <c r="C509" s="260" t="s">
        <v>3410</v>
      </c>
      <c r="D509" s="556"/>
      <c r="E509" s="556">
        <v>74771390.060000017</v>
      </c>
      <c r="F509" s="556"/>
      <c r="G509" s="552">
        <v>0</v>
      </c>
      <c r="H509" s="556"/>
      <c r="I509" s="552">
        <v>102042.54</v>
      </c>
      <c r="J509" s="552"/>
      <c r="K509" s="552">
        <v>148547.42000000001</v>
      </c>
      <c r="L509" s="556"/>
      <c r="M509" s="556">
        <v>75021980.020000026</v>
      </c>
      <c r="N509" s="556"/>
      <c r="P509" s="556"/>
    </row>
    <row r="510" spans="1:16" ht="18" x14ac:dyDescent="0.25">
      <c r="A510" s="256"/>
      <c r="B510" s="556"/>
      <c r="C510" s="260" t="s">
        <v>3411</v>
      </c>
      <c r="D510" s="556"/>
      <c r="E510" s="556">
        <v>51918877.910000004</v>
      </c>
      <c r="F510" s="556"/>
      <c r="G510" s="552">
        <v>0</v>
      </c>
      <c r="H510" s="556"/>
      <c r="I510" s="552">
        <v>213367.44</v>
      </c>
      <c r="J510" s="552"/>
      <c r="K510" s="552">
        <v>0</v>
      </c>
      <c r="L510" s="556"/>
      <c r="M510" s="556">
        <v>52132245.350000001</v>
      </c>
      <c r="N510" s="556"/>
      <c r="P510" s="556"/>
    </row>
    <row r="511" spans="1:16" ht="18" x14ac:dyDescent="0.25">
      <c r="A511" s="256"/>
      <c r="B511" s="556"/>
      <c r="C511" s="260" t="s">
        <v>3412</v>
      </c>
      <c r="D511" s="556"/>
      <c r="E511" s="556">
        <v>26373632.259999994</v>
      </c>
      <c r="F511" s="556"/>
      <c r="G511" s="552">
        <v>407356.94</v>
      </c>
      <c r="H511" s="556"/>
      <c r="I511" s="552">
        <v>0</v>
      </c>
      <c r="J511" s="552"/>
      <c r="K511" s="552">
        <v>0</v>
      </c>
      <c r="L511" s="556"/>
      <c r="M511" s="556">
        <v>26780989.199999996</v>
      </c>
      <c r="N511" s="556"/>
      <c r="P511" s="556"/>
    </row>
    <row r="512" spans="1:16" ht="18" x14ac:dyDescent="0.25">
      <c r="A512" s="256"/>
      <c r="B512" s="556"/>
      <c r="C512" s="260" t="s">
        <v>3413</v>
      </c>
      <c r="D512" s="556"/>
      <c r="E512" s="556">
        <v>28340386.590000004</v>
      </c>
      <c r="F512" s="556"/>
      <c r="G512" s="552">
        <v>148185.87</v>
      </c>
      <c r="H512" s="556"/>
      <c r="I512" s="552">
        <v>0</v>
      </c>
      <c r="J512" s="552"/>
      <c r="K512" s="552">
        <v>90636.59</v>
      </c>
      <c r="L512" s="556"/>
      <c r="M512" s="556">
        <v>28579209.050000004</v>
      </c>
      <c r="N512" s="556"/>
      <c r="P512" s="556"/>
    </row>
    <row r="513" spans="1:16" ht="18" x14ac:dyDescent="0.25">
      <c r="A513" s="256"/>
      <c r="B513" s="556"/>
      <c r="C513" s="260" t="s">
        <v>3414</v>
      </c>
      <c r="D513" s="556"/>
      <c r="E513" s="556">
        <v>23417170.469999995</v>
      </c>
      <c r="F513" s="556"/>
      <c r="G513" s="552">
        <v>0</v>
      </c>
      <c r="H513" s="556"/>
      <c r="I513" s="552">
        <v>0</v>
      </c>
      <c r="J513" s="552"/>
      <c r="K513" s="552">
        <v>0</v>
      </c>
      <c r="L513" s="556"/>
      <c r="M513" s="556">
        <v>23417170.469999995</v>
      </c>
      <c r="N513" s="556"/>
      <c r="P513" s="556"/>
    </row>
    <row r="514" spans="1:16" ht="18" x14ac:dyDescent="0.25">
      <c r="A514" s="256"/>
      <c r="B514" s="556"/>
      <c r="C514" s="260" t="s">
        <v>3415</v>
      </c>
      <c r="D514" s="556"/>
      <c r="E514" s="556">
        <v>6739117.6099999985</v>
      </c>
      <c r="F514" s="556"/>
      <c r="G514" s="552">
        <v>0</v>
      </c>
      <c r="H514" s="556"/>
      <c r="I514" s="552">
        <v>0</v>
      </c>
      <c r="J514" s="552"/>
      <c r="K514" s="552">
        <v>0</v>
      </c>
      <c r="L514" s="556"/>
      <c r="M514" s="556">
        <v>6739117.6099999985</v>
      </c>
      <c r="N514" s="556"/>
      <c r="P514" s="556"/>
    </row>
    <row r="515" spans="1:16" ht="18" x14ac:dyDescent="0.25">
      <c r="A515" s="256"/>
      <c r="B515" s="556"/>
      <c r="C515" s="260" t="s">
        <v>3361</v>
      </c>
      <c r="D515" s="556"/>
      <c r="E515" s="556">
        <v>409371.16</v>
      </c>
      <c r="F515" s="556"/>
      <c r="G515" s="552">
        <v>0</v>
      </c>
      <c r="H515" s="556"/>
      <c r="I515" s="552">
        <v>0</v>
      </c>
      <c r="J515" s="552"/>
      <c r="K515" s="552">
        <v>0</v>
      </c>
      <c r="L515" s="556"/>
      <c r="M515" s="556">
        <v>409371.16</v>
      </c>
      <c r="N515" s="556"/>
      <c r="P515" s="556"/>
    </row>
    <row r="516" spans="1:16" s="290" customFormat="1" ht="18.75" thickBot="1" x14ac:dyDescent="0.3">
      <c r="A516" s="329"/>
      <c r="B516" s="413"/>
      <c r="C516" s="273"/>
      <c r="D516" s="413"/>
      <c r="E516" s="503">
        <v>459754967.14999998</v>
      </c>
      <c r="F516" s="413"/>
      <c r="G516" s="503">
        <v>2150903.2000000002</v>
      </c>
      <c r="H516" s="413"/>
      <c r="I516" s="503">
        <v>831928.2</v>
      </c>
      <c r="J516" s="413"/>
      <c r="K516" s="503">
        <v>1204987.06</v>
      </c>
      <c r="L516" s="413"/>
      <c r="M516" s="503">
        <v>463942785.60999995</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3292</v>
      </c>
      <c r="F518" s="617"/>
      <c r="G518" s="617"/>
      <c r="H518" s="617"/>
      <c r="I518" s="617"/>
      <c r="J518" s="617"/>
      <c r="K518" s="617"/>
      <c r="L518" s="617"/>
      <c r="M518" s="617"/>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973660.6100000001</v>
      </c>
      <c r="F522" s="556"/>
      <c r="G522" s="552">
        <v>0</v>
      </c>
      <c r="H522" s="556"/>
      <c r="I522" s="552">
        <v>0</v>
      </c>
      <c r="J522" s="552"/>
      <c r="K522" s="552">
        <v>0</v>
      </c>
      <c r="L522" s="542"/>
      <c r="M522" s="542">
        <v>973660.6100000001</v>
      </c>
      <c r="N522" s="542"/>
      <c r="P522" s="542"/>
    </row>
    <row r="523" spans="1:16" ht="18" x14ac:dyDescent="0.25">
      <c r="A523" s="329"/>
      <c r="B523" s="542"/>
      <c r="C523" s="272" t="s">
        <v>3404</v>
      </c>
      <c r="D523" s="542"/>
      <c r="E523" s="556">
        <v>2174155.1300000004</v>
      </c>
      <c r="F523" s="556"/>
      <c r="G523" s="552">
        <v>0</v>
      </c>
      <c r="H523" s="556"/>
      <c r="I523" s="552">
        <v>0</v>
      </c>
      <c r="J523" s="552"/>
      <c r="K523" s="552">
        <v>0</v>
      </c>
      <c r="L523" s="542"/>
      <c r="M523" s="542">
        <v>2174155.1300000004</v>
      </c>
      <c r="N523" s="542"/>
      <c r="P523" s="542"/>
    </row>
    <row r="524" spans="1:16" ht="18" x14ac:dyDescent="0.25">
      <c r="A524" s="329"/>
      <c r="B524" s="542"/>
      <c r="C524" s="272" t="s">
        <v>3405</v>
      </c>
      <c r="D524" s="542"/>
      <c r="E524" s="556">
        <v>1456459.7499999998</v>
      </c>
      <c r="F524" s="556"/>
      <c r="G524" s="552">
        <v>0</v>
      </c>
      <c r="H524" s="556"/>
      <c r="I524" s="552">
        <v>0</v>
      </c>
      <c r="J524" s="552"/>
      <c r="K524" s="552">
        <v>0</v>
      </c>
      <c r="L524" s="542"/>
      <c r="M524" s="542">
        <v>1456459.7499999998</v>
      </c>
      <c r="N524" s="542"/>
      <c r="P524" s="542"/>
    </row>
    <row r="525" spans="1:16" ht="18" x14ac:dyDescent="0.25">
      <c r="A525" s="329"/>
      <c r="B525" s="542"/>
      <c r="C525" s="272" t="s">
        <v>3406</v>
      </c>
      <c r="D525" s="542"/>
      <c r="E525" s="556">
        <v>1294973.76</v>
      </c>
      <c r="F525" s="556"/>
      <c r="G525" s="552">
        <v>0</v>
      </c>
      <c r="H525" s="556"/>
      <c r="I525" s="552">
        <v>0</v>
      </c>
      <c r="J525" s="552"/>
      <c r="K525" s="552">
        <v>0</v>
      </c>
      <c r="L525" s="542"/>
      <c r="M525" s="542">
        <v>1294973.76</v>
      </c>
      <c r="N525" s="542"/>
      <c r="P525" s="542"/>
    </row>
    <row r="526" spans="1:16" ht="18" x14ac:dyDescent="0.25">
      <c r="A526" s="329"/>
      <c r="B526" s="542"/>
      <c r="C526" s="272" t="s">
        <v>3407</v>
      </c>
      <c r="D526" s="542"/>
      <c r="E526" s="556">
        <v>633404.49</v>
      </c>
      <c r="F526" s="556"/>
      <c r="G526" s="552">
        <v>0</v>
      </c>
      <c r="H526" s="556"/>
      <c r="I526" s="552">
        <v>0</v>
      </c>
      <c r="J526" s="552"/>
      <c r="K526" s="552">
        <v>0</v>
      </c>
      <c r="L526" s="542"/>
      <c r="M526" s="542">
        <v>633404.49</v>
      </c>
      <c r="N526" s="542"/>
      <c r="P526" s="542"/>
    </row>
    <row r="527" spans="1:16" ht="18" x14ac:dyDescent="0.25">
      <c r="A527" s="329"/>
      <c r="B527" s="542"/>
      <c r="C527" s="272" t="s">
        <v>3408</v>
      </c>
      <c r="D527" s="542"/>
      <c r="E527" s="556">
        <v>1077170.02</v>
      </c>
      <c r="F527" s="556"/>
      <c r="G527" s="552">
        <v>0</v>
      </c>
      <c r="H527" s="556"/>
      <c r="I527" s="552">
        <v>0</v>
      </c>
      <c r="J527" s="552"/>
      <c r="K527" s="552">
        <v>0</v>
      </c>
      <c r="L527" s="542"/>
      <c r="M527" s="542">
        <v>1077170.02</v>
      </c>
      <c r="N527" s="542"/>
      <c r="P527" s="542"/>
    </row>
    <row r="528" spans="1:16" ht="18" x14ac:dyDescent="0.25">
      <c r="A528" s="329"/>
      <c r="B528" s="542"/>
      <c r="C528" s="272" t="s">
        <v>3409</v>
      </c>
      <c r="D528" s="542"/>
      <c r="E528" s="556">
        <v>1932734.1700000002</v>
      </c>
      <c r="F528" s="556"/>
      <c r="G528" s="552">
        <v>0</v>
      </c>
      <c r="H528" s="556"/>
      <c r="I528" s="552">
        <v>0</v>
      </c>
      <c r="J528" s="552"/>
      <c r="K528" s="552">
        <v>0</v>
      </c>
      <c r="L528" s="542"/>
      <c r="M528" s="542">
        <v>1932734.1700000002</v>
      </c>
      <c r="N528" s="542"/>
      <c r="P528" s="542"/>
    </row>
    <row r="529" spans="1:16" ht="18" x14ac:dyDescent="0.25">
      <c r="A529" s="329"/>
      <c r="B529" s="542"/>
      <c r="C529" s="272" t="s">
        <v>3410</v>
      </c>
      <c r="D529" s="542"/>
      <c r="E529" s="556">
        <v>2505773.4499999997</v>
      </c>
      <c r="F529" s="556"/>
      <c r="G529" s="552">
        <v>0</v>
      </c>
      <c r="H529" s="556"/>
      <c r="I529" s="552">
        <v>0</v>
      </c>
      <c r="J529" s="552"/>
      <c r="K529" s="552">
        <v>0</v>
      </c>
      <c r="L529" s="542"/>
      <c r="M529" s="542">
        <v>2505773.4499999997</v>
      </c>
      <c r="N529" s="542"/>
      <c r="P529" s="542"/>
    </row>
    <row r="530" spans="1:16" ht="18" x14ac:dyDescent="0.25">
      <c r="A530" s="329"/>
      <c r="B530" s="542"/>
      <c r="C530" s="272" t="s">
        <v>3411</v>
      </c>
      <c r="D530" s="542"/>
      <c r="E530" s="556">
        <v>2193408.2000000002</v>
      </c>
      <c r="F530" s="556"/>
      <c r="G530" s="552">
        <v>0</v>
      </c>
      <c r="H530" s="556"/>
      <c r="I530" s="552">
        <v>0</v>
      </c>
      <c r="J530" s="552"/>
      <c r="K530" s="552">
        <v>0</v>
      </c>
      <c r="L530" s="542"/>
      <c r="M530" s="542">
        <v>2193408.2000000002</v>
      </c>
      <c r="N530" s="542"/>
      <c r="P530" s="542"/>
    </row>
    <row r="531" spans="1:16" ht="18" x14ac:dyDescent="0.25">
      <c r="A531" s="329"/>
      <c r="B531" s="542"/>
      <c r="C531" s="272" t="s">
        <v>3412</v>
      </c>
      <c r="D531" s="542"/>
      <c r="E531" s="556">
        <v>703739.54</v>
      </c>
      <c r="F531" s="556"/>
      <c r="G531" s="552">
        <v>0</v>
      </c>
      <c r="H531" s="556"/>
      <c r="I531" s="552">
        <v>0</v>
      </c>
      <c r="J531" s="552"/>
      <c r="K531" s="552">
        <v>0</v>
      </c>
      <c r="L531" s="542"/>
      <c r="M531" s="542">
        <v>703739.54</v>
      </c>
      <c r="N531" s="542"/>
      <c r="P531" s="542"/>
    </row>
    <row r="532" spans="1:16" ht="18" x14ac:dyDescent="0.25">
      <c r="A532" s="329"/>
      <c r="B532" s="542"/>
      <c r="C532" s="272" t="s">
        <v>3413</v>
      </c>
      <c r="D532" s="542"/>
      <c r="E532" s="558">
        <v>1023798.02</v>
      </c>
      <c r="F532" s="556"/>
      <c r="G532" s="552">
        <v>0</v>
      </c>
      <c r="H532" s="556"/>
      <c r="I532" s="552">
        <v>0</v>
      </c>
      <c r="J532" s="552"/>
      <c r="K532" s="552">
        <v>0</v>
      </c>
      <c r="L532" s="542"/>
      <c r="M532" s="542">
        <v>1023798.02</v>
      </c>
      <c r="N532" s="542"/>
      <c r="P532" s="542"/>
    </row>
    <row r="533" spans="1:16" ht="18" x14ac:dyDescent="0.25">
      <c r="A533" s="329"/>
      <c r="B533" s="542"/>
      <c r="C533" s="272" t="s">
        <v>3414</v>
      </c>
      <c r="D533" s="542"/>
      <c r="E533" s="558">
        <v>1583943.01</v>
      </c>
      <c r="F533" s="556"/>
      <c r="G533" s="552">
        <v>0</v>
      </c>
      <c r="H533" s="556"/>
      <c r="I533" s="552">
        <v>0</v>
      </c>
      <c r="J533" s="552"/>
      <c r="K533" s="552">
        <v>0</v>
      </c>
      <c r="L533" s="542"/>
      <c r="M533" s="542">
        <v>1583943.01</v>
      </c>
      <c r="N533" s="542"/>
      <c r="P533" s="542"/>
    </row>
    <row r="534" spans="1:16" ht="18" x14ac:dyDescent="0.25">
      <c r="A534" s="329"/>
      <c r="B534" s="542"/>
      <c r="C534" s="272" t="s">
        <v>3415</v>
      </c>
      <c r="D534" s="542"/>
      <c r="E534" s="556">
        <v>598695.68000000005</v>
      </c>
      <c r="F534" s="556"/>
      <c r="G534" s="552">
        <v>0</v>
      </c>
      <c r="H534" s="556"/>
      <c r="I534" s="552">
        <v>0</v>
      </c>
      <c r="J534" s="552"/>
      <c r="K534" s="552">
        <v>0</v>
      </c>
      <c r="L534" s="542"/>
      <c r="M534" s="542">
        <v>598695.68000000005</v>
      </c>
      <c r="N534" s="542"/>
      <c r="P534" s="542"/>
    </row>
    <row r="535" spans="1:16" s="290" customFormat="1" ht="18" x14ac:dyDescent="0.25">
      <c r="A535" s="329"/>
      <c r="B535" s="542"/>
      <c r="C535" s="272" t="s">
        <v>3361</v>
      </c>
      <c r="D535" s="542"/>
      <c r="E535" s="558">
        <v>260941.11</v>
      </c>
      <c r="F535" s="558"/>
      <c r="G535" s="542">
        <v>0</v>
      </c>
      <c r="H535" s="558"/>
      <c r="I535" s="542">
        <v>0</v>
      </c>
      <c r="J535" s="542"/>
      <c r="K535" s="542">
        <v>0</v>
      </c>
      <c r="L535" s="542"/>
      <c r="M535" s="542">
        <v>260941.11</v>
      </c>
      <c r="N535" s="542"/>
      <c r="P535" s="542"/>
    </row>
    <row r="536" spans="1:16" s="290" customFormat="1" ht="18.75" thickBot="1" x14ac:dyDescent="0.3">
      <c r="A536" s="329"/>
      <c r="B536" s="542"/>
      <c r="C536" s="273"/>
      <c r="D536" s="542"/>
      <c r="E536" s="543">
        <v>18412856.939999998</v>
      </c>
      <c r="F536" s="542"/>
      <c r="G536" s="543">
        <v>0</v>
      </c>
      <c r="H536" s="542"/>
      <c r="I536" s="543">
        <v>0</v>
      </c>
      <c r="J536" s="542"/>
      <c r="K536" s="543">
        <v>0</v>
      </c>
      <c r="L536" s="542"/>
      <c r="M536" s="543">
        <v>18412856.939999998</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3292</v>
      </c>
      <c r="F538" s="612"/>
      <c r="G538" s="612"/>
      <c r="H538" s="612"/>
      <c r="I538" s="612"/>
      <c r="J538" s="612"/>
      <c r="K538" s="612"/>
      <c r="L538" s="612"/>
      <c r="M538" s="612"/>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43391887.20000001</v>
      </c>
      <c r="F542" s="556"/>
      <c r="G542" s="552">
        <v>0</v>
      </c>
      <c r="H542" s="556"/>
      <c r="I542" s="552">
        <v>31510.339999999997</v>
      </c>
      <c r="J542" s="552"/>
      <c r="K542" s="552">
        <v>0</v>
      </c>
      <c r="L542" s="556"/>
      <c r="M542" s="556">
        <v>43423397.540000014</v>
      </c>
      <c r="N542" s="556"/>
      <c r="P542" s="556"/>
    </row>
    <row r="543" spans="1:16" ht="18" x14ac:dyDescent="0.25">
      <c r="A543" s="256"/>
      <c r="B543" s="556"/>
      <c r="C543" s="260" t="s">
        <v>3404</v>
      </c>
      <c r="D543" s="556"/>
      <c r="E543" s="556">
        <v>46096825.669999979</v>
      </c>
      <c r="F543" s="556"/>
      <c r="G543" s="552">
        <v>0</v>
      </c>
      <c r="H543" s="556"/>
      <c r="I543" s="552">
        <v>45046.42</v>
      </c>
      <c r="J543" s="552"/>
      <c r="K543" s="552">
        <v>0</v>
      </c>
      <c r="L543" s="556"/>
      <c r="M543" s="556">
        <v>46141872.089999981</v>
      </c>
      <c r="N543" s="556"/>
      <c r="P543" s="556"/>
    </row>
    <row r="544" spans="1:16" ht="18" x14ac:dyDescent="0.25">
      <c r="A544" s="256"/>
      <c r="B544" s="556"/>
      <c r="C544" s="260" t="s">
        <v>3405</v>
      </c>
      <c r="D544" s="556"/>
      <c r="E544" s="556">
        <v>58788059.829999998</v>
      </c>
      <c r="F544" s="556"/>
      <c r="G544" s="552">
        <v>320135.66000000003</v>
      </c>
      <c r="H544" s="556"/>
      <c r="I544" s="552">
        <v>0</v>
      </c>
      <c r="J544" s="552"/>
      <c r="K544" s="552">
        <v>49888.55</v>
      </c>
      <c r="L544" s="556"/>
      <c r="M544" s="556">
        <v>59158084.039999992</v>
      </c>
      <c r="N544" s="556"/>
      <c r="P544" s="556"/>
    </row>
    <row r="545" spans="1:16" ht="18" x14ac:dyDescent="0.25">
      <c r="A545" s="256"/>
      <c r="B545" s="556"/>
      <c r="C545" s="260" t="s">
        <v>3406</v>
      </c>
      <c r="D545" s="556"/>
      <c r="E545" s="556">
        <v>63571422.730000012</v>
      </c>
      <c r="F545" s="556"/>
      <c r="G545" s="552">
        <v>343123.95999999996</v>
      </c>
      <c r="H545" s="556"/>
      <c r="I545" s="552">
        <v>0</v>
      </c>
      <c r="J545" s="552"/>
      <c r="K545" s="552">
        <v>375087.7</v>
      </c>
      <c r="L545" s="556"/>
      <c r="M545" s="556">
        <v>64289634.390000015</v>
      </c>
      <c r="N545" s="556"/>
      <c r="P545" s="556"/>
    </row>
    <row r="546" spans="1:16" ht="18" x14ac:dyDescent="0.25">
      <c r="A546" s="256"/>
      <c r="B546" s="556"/>
      <c r="C546" s="260" t="s">
        <v>3407</v>
      </c>
      <c r="D546" s="556"/>
      <c r="E546" s="556">
        <v>77143037.339999974</v>
      </c>
      <c r="F546" s="556"/>
      <c r="G546" s="552">
        <v>0</v>
      </c>
      <c r="H546" s="556"/>
      <c r="I546" s="552">
        <v>0</v>
      </c>
      <c r="J546" s="552"/>
      <c r="K546" s="552">
        <v>0</v>
      </c>
      <c r="L546" s="556"/>
      <c r="M546" s="556">
        <v>77143037.339999974</v>
      </c>
      <c r="N546" s="556"/>
      <c r="P546" s="556"/>
    </row>
    <row r="547" spans="1:16" ht="18" x14ac:dyDescent="0.25">
      <c r="A547" s="256"/>
      <c r="B547" s="556"/>
      <c r="C547" s="260" t="s">
        <v>3408</v>
      </c>
      <c r="D547" s="556"/>
      <c r="E547" s="556">
        <v>76207245.430000007</v>
      </c>
      <c r="F547" s="556"/>
      <c r="G547" s="552">
        <v>0</v>
      </c>
      <c r="H547" s="556"/>
      <c r="I547" s="552">
        <v>0</v>
      </c>
      <c r="J547" s="552"/>
      <c r="K547" s="552">
        <v>0</v>
      </c>
      <c r="L547" s="556"/>
      <c r="M547" s="556">
        <v>76207245.430000007</v>
      </c>
      <c r="N547" s="556"/>
      <c r="P547" s="556"/>
    </row>
    <row r="548" spans="1:16" ht="18" x14ac:dyDescent="0.25">
      <c r="A548" s="256"/>
      <c r="B548" s="556"/>
      <c r="C548" s="260" t="s">
        <v>3409</v>
      </c>
      <c r="D548" s="556"/>
      <c r="E548" s="556">
        <v>71664343.399999961</v>
      </c>
      <c r="F548" s="556"/>
      <c r="G548" s="552">
        <v>0</v>
      </c>
      <c r="H548" s="556"/>
      <c r="I548" s="552">
        <v>0</v>
      </c>
      <c r="J548" s="552"/>
      <c r="K548" s="552">
        <v>0</v>
      </c>
      <c r="L548" s="556"/>
      <c r="M548" s="556">
        <v>71664343.399999961</v>
      </c>
      <c r="N548" s="556"/>
      <c r="P548" s="556"/>
    </row>
    <row r="549" spans="1:16" ht="18" x14ac:dyDescent="0.25">
      <c r="A549" s="256"/>
      <c r="B549" s="556"/>
      <c r="C549" s="260" t="s">
        <v>3410</v>
      </c>
      <c r="D549" s="556"/>
      <c r="E549" s="556">
        <v>65294088.010000043</v>
      </c>
      <c r="F549" s="556"/>
      <c r="G549" s="552">
        <v>0</v>
      </c>
      <c r="H549" s="556"/>
      <c r="I549" s="552">
        <v>0</v>
      </c>
      <c r="J549" s="552"/>
      <c r="K549" s="552">
        <v>0</v>
      </c>
      <c r="L549" s="556"/>
      <c r="M549" s="556">
        <v>65294088.010000043</v>
      </c>
      <c r="N549" s="556"/>
      <c r="P549" s="556"/>
    </row>
    <row r="550" spans="1:16" ht="18" x14ac:dyDescent="0.25">
      <c r="A550" s="256"/>
      <c r="B550" s="556"/>
      <c r="C550" s="260" t="s">
        <v>3411</v>
      </c>
      <c r="D550" s="556"/>
      <c r="E550" s="556">
        <v>72679095.400000006</v>
      </c>
      <c r="F550" s="556"/>
      <c r="G550" s="552">
        <v>0</v>
      </c>
      <c r="H550" s="556"/>
      <c r="I550" s="552">
        <v>0</v>
      </c>
      <c r="J550" s="552"/>
      <c r="K550" s="552">
        <v>100752.14</v>
      </c>
      <c r="L550" s="556"/>
      <c r="M550" s="556">
        <v>72779847.540000007</v>
      </c>
      <c r="N550" s="556"/>
      <c r="P550" s="556"/>
    </row>
    <row r="551" spans="1:16" ht="18" x14ac:dyDescent="0.25">
      <c r="A551" s="256"/>
      <c r="B551" s="556"/>
      <c r="C551" s="260" t="s">
        <v>3412</v>
      </c>
      <c r="D551" s="556"/>
      <c r="E551" s="556">
        <v>51638156.890000015</v>
      </c>
      <c r="F551" s="556"/>
      <c r="G551" s="552">
        <v>0</v>
      </c>
      <c r="H551" s="556"/>
      <c r="I551" s="552">
        <v>0</v>
      </c>
      <c r="J551" s="552"/>
      <c r="K551" s="552">
        <v>0</v>
      </c>
      <c r="L551" s="556"/>
      <c r="M551" s="556">
        <v>51638156.890000015</v>
      </c>
      <c r="N551" s="556"/>
      <c r="P551" s="556"/>
    </row>
    <row r="552" spans="1:16" ht="18" x14ac:dyDescent="0.25">
      <c r="A552" s="256"/>
      <c r="B552" s="556"/>
      <c r="C552" s="260" t="s">
        <v>3413</v>
      </c>
      <c r="D552" s="556"/>
      <c r="E552" s="556">
        <v>35642010.520000003</v>
      </c>
      <c r="F552" s="556"/>
      <c r="G552" s="552">
        <v>0</v>
      </c>
      <c r="H552" s="556"/>
      <c r="I552" s="552">
        <v>0</v>
      </c>
      <c r="J552" s="552"/>
      <c r="K552" s="552">
        <v>0</v>
      </c>
      <c r="L552" s="556"/>
      <c r="M552" s="556">
        <v>35642010.520000003</v>
      </c>
      <c r="N552" s="556"/>
      <c r="P552" s="556"/>
    </row>
    <row r="553" spans="1:16" ht="18" x14ac:dyDescent="0.25">
      <c r="A553" s="256"/>
      <c r="B553" s="556"/>
      <c r="C553" s="260" t="s">
        <v>3414</v>
      </c>
      <c r="D553" s="556"/>
      <c r="E553" s="556">
        <v>36119149.820000038</v>
      </c>
      <c r="F553" s="556"/>
      <c r="G553" s="552">
        <v>0</v>
      </c>
      <c r="H553" s="556"/>
      <c r="I553" s="552">
        <v>0</v>
      </c>
      <c r="J553" s="552"/>
      <c r="K553" s="552">
        <v>0</v>
      </c>
      <c r="L553" s="556"/>
      <c r="M553" s="556">
        <v>36119149.820000038</v>
      </c>
      <c r="N553" s="556"/>
      <c r="P553" s="556"/>
    </row>
    <row r="554" spans="1:16" ht="18" x14ac:dyDescent="0.25">
      <c r="A554" s="256"/>
      <c r="B554" s="556"/>
      <c r="C554" s="260" t="s">
        <v>3415</v>
      </c>
      <c r="D554" s="556"/>
      <c r="E554" s="556">
        <v>10087406.469999999</v>
      </c>
      <c r="F554" s="556"/>
      <c r="G554" s="552">
        <v>0</v>
      </c>
      <c r="H554" s="556"/>
      <c r="I554" s="552">
        <v>276645.56</v>
      </c>
      <c r="J554" s="552"/>
      <c r="K554" s="552">
        <v>0</v>
      </c>
      <c r="L554" s="556"/>
      <c r="M554" s="556">
        <v>10364052.029999999</v>
      </c>
      <c r="N554" s="556"/>
      <c r="P554" s="556"/>
    </row>
    <row r="555" spans="1:16" ht="18" x14ac:dyDescent="0.25">
      <c r="A555" s="256"/>
      <c r="B555" s="556"/>
      <c r="C555" s="260" t="s">
        <v>3361</v>
      </c>
      <c r="D555" s="556"/>
      <c r="E555" s="556">
        <v>0</v>
      </c>
      <c r="F555" s="556"/>
      <c r="G555" s="552">
        <v>0</v>
      </c>
      <c r="H555" s="556"/>
      <c r="I555" s="552">
        <v>0</v>
      </c>
      <c r="J555" s="552"/>
      <c r="K555" s="552">
        <v>0</v>
      </c>
      <c r="L555" s="556"/>
      <c r="M555" s="556">
        <v>0</v>
      </c>
      <c r="N555" s="556"/>
      <c r="P555" s="556"/>
    </row>
    <row r="556" spans="1:16" s="290" customFormat="1" ht="18.75" thickBot="1" x14ac:dyDescent="0.3">
      <c r="A556" s="329"/>
      <c r="B556" s="413"/>
      <c r="C556" s="273"/>
      <c r="D556" s="413"/>
      <c r="E556" s="503">
        <v>708322728.71000004</v>
      </c>
      <c r="F556" s="413"/>
      <c r="G556" s="503">
        <v>663259.62</v>
      </c>
      <c r="H556" s="413"/>
      <c r="I556" s="503">
        <v>353202.32</v>
      </c>
      <c r="J556" s="413"/>
      <c r="K556" s="503">
        <v>525728.39</v>
      </c>
      <c r="L556" s="413"/>
      <c r="M556" s="503">
        <v>709864919.04000008</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3292</v>
      </c>
      <c r="F558" s="617"/>
      <c r="G558" s="617"/>
      <c r="H558" s="617"/>
      <c r="I558" s="617"/>
      <c r="J558" s="617"/>
      <c r="K558" s="617"/>
      <c r="L558" s="617"/>
      <c r="M558" s="617"/>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3292</v>
      </c>
      <c r="F578" s="612"/>
      <c r="G578" s="612"/>
      <c r="H578" s="612"/>
      <c r="I578" s="612"/>
      <c r="J578" s="612"/>
      <c r="K578" s="612"/>
      <c r="L578" s="612"/>
      <c r="M578" s="612"/>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1319483503.869993</v>
      </c>
      <c r="F582" s="556"/>
      <c r="G582" s="552">
        <v>753902.87000000011</v>
      </c>
      <c r="H582" s="556"/>
      <c r="I582" s="552">
        <v>495373</v>
      </c>
      <c r="J582" s="552"/>
      <c r="K582" s="552">
        <v>1165808.99</v>
      </c>
      <c r="L582" s="556"/>
      <c r="M582" s="556">
        <v>1321898588.7299929</v>
      </c>
      <c r="N582" s="556"/>
      <c r="P582" s="556"/>
    </row>
    <row r="583" spans="1:16" ht="18" x14ac:dyDescent="0.25">
      <c r="A583" s="256"/>
      <c r="B583" s="556"/>
      <c r="C583" s="260" t="s">
        <v>3404</v>
      </c>
      <c r="D583" s="556"/>
      <c r="E583" s="556">
        <v>1153255033.159996</v>
      </c>
      <c r="F583" s="556"/>
      <c r="G583" s="552">
        <v>1007633.59</v>
      </c>
      <c r="H583" s="556"/>
      <c r="I583" s="552">
        <v>698530.58</v>
      </c>
      <c r="J583" s="552"/>
      <c r="K583" s="552">
        <v>580136.74</v>
      </c>
      <c r="L583" s="556"/>
      <c r="M583" s="556">
        <v>1155541334.0699959</v>
      </c>
      <c r="N583" s="556"/>
      <c r="P583" s="556"/>
    </row>
    <row r="584" spans="1:16" ht="18" x14ac:dyDescent="0.25">
      <c r="A584" s="256"/>
      <c r="B584" s="556"/>
      <c r="C584" s="260" t="s">
        <v>3405</v>
      </c>
      <c r="D584" s="556"/>
      <c r="E584" s="556">
        <v>1450250505.7399955</v>
      </c>
      <c r="F584" s="556"/>
      <c r="G584" s="552">
        <v>4220985.1900000004</v>
      </c>
      <c r="H584" s="556"/>
      <c r="I584" s="552">
        <v>477616.03</v>
      </c>
      <c r="J584" s="552"/>
      <c r="K584" s="552">
        <v>1685105.56</v>
      </c>
      <c r="L584" s="556"/>
      <c r="M584" s="556">
        <v>1456634212.5199955</v>
      </c>
      <c r="N584" s="556"/>
      <c r="P584" s="556"/>
    </row>
    <row r="585" spans="1:16" ht="18" x14ac:dyDescent="0.25">
      <c r="A585" s="256"/>
      <c r="B585" s="556"/>
      <c r="C585" s="260" t="s">
        <v>3406</v>
      </c>
      <c r="D585" s="556"/>
      <c r="E585" s="556">
        <v>1532899509.9999981</v>
      </c>
      <c r="F585" s="556"/>
      <c r="G585" s="552">
        <v>760861.59</v>
      </c>
      <c r="H585" s="556"/>
      <c r="I585" s="552">
        <v>835840.23</v>
      </c>
      <c r="J585" s="552"/>
      <c r="K585" s="552">
        <v>790900.28</v>
      </c>
      <c r="L585" s="556"/>
      <c r="M585" s="556">
        <v>1535287112.099998</v>
      </c>
      <c r="N585" s="556"/>
      <c r="P585" s="556"/>
    </row>
    <row r="586" spans="1:16" ht="18" x14ac:dyDescent="0.25">
      <c r="A586" s="256"/>
      <c r="B586" s="556"/>
      <c r="C586" s="260" t="s">
        <v>3407</v>
      </c>
      <c r="D586" s="556"/>
      <c r="E586" s="556">
        <v>1659255816.2799993</v>
      </c>
      <c r="F586" s="556"/>
      <c r="G586" s="552">
        <v>2551270.6799999997</v>
      </c>
      <c r="H586" s="556"/>
      <c r="I586" s="552">
        <v>1305289.8900000001</v>
      </c>
      <c r="J586" s="552"/>
      <c r="K586" s="552">
        <v>1036230.3400000001</v>
      </c>
      <c r="L586" s="556"/>
      <c r="M586" s="556">
        <v>1664148607.1899993</v>
      </c>
      <c r="N586" s="556"/>
      <c r="P586" s="556"/>
    </row>
    <row r="587" spans="1:16" ht="18" x14ac:dyDescent="0.25">
      <c r="A587" s="256"/>
      <c r="B587" s="556"/>
      <c r="C587" s="260" t="s">
        <v>3408</v>
      </c>
      <c r="D587" s="556"/>
      <c r="E587" s="556">
        <v>1975677081.1599989</v>
      </c>
      <c r="F587" s="556"/>
      <c r="G587" s="552">
        <v>3022189.02</v>
      </c>
      <c r="H587" s="556"/>
      <c r="I587" s="552">
        <v>1006969.03</v>
      </c>
      <c r="J587" s="552"/>
      <c r="K587" s="552">
        <v>2527414.5699999998</v>
      </c>
      <c r="L587" s="556"/>
      <c r="M587" s="556">
        <v>1982233653.7799988</v>
      </c>
      <c r="N587" s="556"/>
      <c r="P587" s="556"/>
    </row>
    <row r="588" spans="1:16" ht="18" x14ac:dyDescent="0.25">
      <c r="A588" s="256"/>
      <c r="B588" s="556"/>
      <c r="C588" s="260" t="s">
        <v>3409</v>
      </c>
      <c r="D588" s="556"/>
      <c r="E588" s="556">
        <v>2183305787.2299991</v>
      </c>
      <c r="F588" s="556"/>
      <c r="G588" s="552">
        <v>4217814.5599999996</v>
      </c>
      <c r="H588" s="556"/>
      <c r="I588" s="552">
        <v>934087.55</v>
      </c>
      <c r="J588" s="552"/>
      <c r="K588" s="552">
        <v>3847582.23</v>
      </c>
      <c r="L588" s="556"/>
      <c r="M588" s="556">
        <v>2192305271.5699992</v>
      </c>
      <c r="N588" s="556"/>
      <c r="P588" s="556"/>
    </row>
    <row r="589" spans="1:16" ht="18" x14ac:dyDescent="0.25">
      <c r="A589" s="256"/>
      <c r="B589" s="556"/>
      <c r="C589" s="260" t="s">
        <v>3410</v>
      </c>
      <c r="D589" s="556"/>
      <c r="E589" s="556">
        <v>2154985299.4699998</v>
      </c>
      <c r="F589" s="556"/>
      <c r="G589" s="552">
        <v>5226223.5299999993</v>
      </c>
      <c r="H589" s="556"/>
      <c r="I589" s="552">
        <v>3471336.55</v>
      </c>
      <c r="J589" s="552"/>
      <c r="K589" s="552">
        <v>4132606.26</v>
      </c>
      <c r="L589" s="556"/>
      <c r="M589" s="556">
        <v>2167815465.8100004</v>
      </c>
      <c r="N589" s="556"/>
      <c r="P589" s="556"/>
    </row>
    <row r="590" spans="1:16" ht="18" x14ac:dyDescent="0.25">
      <c r="A590" s="256"/>
      <c r="B590" s="556"/>
      <c r="C590" s="260" t="s">
        <v>3411</v>
      </c>
      <c r="D590" s="556"/>
      <c r="E590" s="556">
        <v>1773390165.9999976</v>
      </c>
      <c r="F590" s="556"/>
      <c r="G590" s="552">
        <v>4366331.66</v>
      </c>
      <c r="H590" s="556"/>
      <c r="I590" s="552">
        <v>844586.84</v>
      </c>
      <c r="J590" s="552"/>
      <c r="K590" s="552">
        <v>4763166.04</v>
      </c>
      <c r="L590" s="556"/>
      <c r="M590" s="556">
        <v>1783364250.5399976</v>
      </c>
      <c r="N590" s="556"/>
      <c r="P590" s="556"/>
    </row>
    <row r="591" spans="1:16" ht="18" x14ac:dyDescent="0.25">
      <c r="A591" s="256"/>
      <c r="B591" s="556"/>
      <c r="C591" s="260" t="s">
        <v>3412</v>
      </c>
      <c r="D591" s="556"/>
      <c r="E591" s="556">
        <v>1330307582.6800013</v>
      </c>
      <c r="F591" s="556"/>
      <c r="G591" s="552">
        <v>1172334</v>
      </c>
      <c r="H591" s="556"/>
      <c r="I591" s="552">
        <v>1916801.5299999998</v>
      </c>
      <c r="J591" s="552"/>
      <c r="K591" s="552">
        <v>2797308.61</v>
      </c>
      <c r="L591" s="556"/>
      <c r="M591" s="556">
        <v>1336194026.8200011</v>
      </c>
      <c r="N591" s="556"/>
      <c r="P591" s="556"/>
    </row>
    <row r="592" spans="1:16" ht="18" x14ac:dyDescent="0.25">
      <c r="A592" s="256"/>
      <c r="B592" s="556"/>
      <c r="C592" s="260" t="s">
        <v>3413</v>
      </c>
      <c r="D592" s="556"/>
      <c r="E592" s="556">
        <v>1141802674.4400012</v>
      </c>
      <c r="F592" s="556"/>
      <c r="G592" s="552">
        <v>4413792.3899999997</v>
      </c>
      <c r="H592" s="556"/>
      <c r="I592" s="552">
        <v>0</v>
      </c>
      <c r="J592" s="552"/>
      <c r="K592" s="552">
        <v>696497.66</v>
      </c>
      <c r="L592" s="556"/>
      <c r="M592" s="556">
        <v>1146912964.4900014</v>
      </c>
      <c r="N592" s="556"/>
      <c r="P592" s="556"/>
    </row>
    <row r="593" spans="1:16" ht="18" x14ac:dyDescent="0.25">
      <c r="A593" s="256"/>
      <c r="B593" s="556"/>
      <c r="C593" s="260" t="s">
        <v>3414</v>
      </c>
      <c r="D593" s="556"/>
      <c r="E593" s="556">
        <v>1760043625.3199975</v>
      </c>
      <c r="F593" s="556"/>
      <c r="G593" s="552">
        <v>8869377.3800000008</v>
      </c>
      <c r="H593" s="556"/>
      <c r="I593" s="552">
        <v>1571504.42</v>
      </c>
      <c r="J593" s="552"/>
      <c r="K593" s="552">
        <v>4378177.2300000004</v>
      </c>
      <c r="L593" s="556"/>
      <c r="M593" s="556">
        <v>1774862684.3499978</v>
      </c>
      <c r="N593" s="556"/>
      <c r="P593" s="556"/>
    </row>
    <row r="594" spans="1:16" ht="18" x14ac:dyDescent="0.25">
      <c r="A594" s="256"/>
      <c r="B594" s="556"/>
      <c r="C594" s="260" t="s">
        <v>3415</v>
      </c>
      <c r="D594" s="556"/>
      <c r="E594" s="556">
        <v>983902705.47999847</v>
      </c>
      <c r="F594" s="556"/>
      <c r="G594" s="552">
        <v>3381269.62</v>
      </c>
      <c r="H594" s="556"/>
      <c r="I594" s="552">
        <v>3148934.1899999995</v>
      </c>
      <c r="J594" s="552"/>
      <c r="K594" s="552">
        <v>4051173.51</v>
      </c>
      <c r="L594" s="556"/>
      <c r="M594" s="556">
        <v>994484082.79999852</v>
      </c>
      <c r="N594" s="556"/>
      <c r="P594" s="556"/>
    </row>
    <row r="595" spans="1:16" ht="18" x14ac:dyDescent="0.25">
      <c r="A595" s="256"/>
      <c r="B595" s="556"/>
      <c r="C595" s="260" t="s">
        <v>3361</v>
      </c>
      <c r="D595" s="556"/>
      <c r="E595" s="556">
        <v>59368649.030000001</v>
      </c>
      <c r="F595" s="556"/>
      <c r="G595" s="552">
        <v>336321.75</v>
      </c>
      <c r="H595" s="556"/>
      <c r="I595" s="552">
        <v>594656.43999999994</v>
      </c>
      <c r="J595" s="552"/>
      <c r="K595" s="552">
        <v>0</v>
      </c>
      <c r="L595" s="556"/>
      <c r="M595" s="556">
        <v>60299627.219999999</v>
      </c>
      <c r="N595" s="556"/>
      <c r="P595" s="556"/>
    </row>
    <row r="596" spans="1:16" s="290" customFormat="1" ht="18.75" thickBot="1" x14ac:dyDescent="0.3">
      <c r="A596" s="329"/>
      <c r="B596" s="413"/>
      <c r="C596" s="272"/>
      <c r="D596" s="413"/>
      <c r="E596" s="503">
        <v>20477927939.859974</v>
      </c>
      <c r="F596" s="413"/>
      <c r="G596" s="503">
        <v>44300307.829999998</v>
      </c>
      <c r="H596" s="413"/>
      <c r="I596" s="503">
        <v>17301526.279999997</v>
      </c>
      <c r="J596" s="413"/>
      <c r="K596" s="503">
        <v>32452108.020000003</v>
      </c>
      <c r="L596" s="413"/>
      <c r="M596" s="503">
        <v>20571981881.989975</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3292</v>
      </c>
      <c r="F598" s="612"/>
      <c r="G598" s="612"/>
      <c r="H598" s="612"/>
      <c r="I598" s="612"/>
      <c r="J598" s="612"/>
      <c r="K598" s="612"/>
      <c r="L598" s="612"/>
      <c r="M598" s="612"/>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4177918.46</v>
      </c>
      <c r="F602" s="556"/>
      <c r="G602" s="552">
        <v>0</v>
      </c>
      <c r="H602" s="556"/>
      <c r="I602" s="552">
        <v>0</v>
      </c>
      <c r="J602" s="552"/>
      <c r="K602" s="552">
        <v>0</v>
      </c>
      <c r="L602" s="556"/>
      <c r="M602" s="556">
        <v>4177918.46</v>
      </c>
      <c r="N602" s="556"/>
      <c r="P602" s="556"/>
    </row>
    <row r="603" spans="1:16" ht="18" x14ac:dyDescent="0.25">
      <c r="A603" s="256"/>
      <c r="B603" s="556"/>
      <c r="C603" s="260" t="s">
        <v>3404</v>
      </c>
      <c r="D603" s="556"/>
      <c r="E603" s="556">
        <v>5655297.96</v>
      </c>
      <c r="F603" s="556"/>
      <c r="G603" s="552">
        <v>0</v>
      </c>
      <c r="H603" s="556"/>
      <c r="I603" s="552">
        <v>0</v>
      </c>
      <c r="J603" s="552"/>
      <c r="K603" s="552">
        <v>0</v>
      </c>
      <c r="L603" s="556"/>
      <c r="M603" s="556">
        <v>5655297.96</v>
      </c>
      <c r="N603" s="556"/>
      <c r="P603" s="556"/>
    </row>
    <row r="604" spans="1:16" ht="18" x14ac:dyDescent="0.25">
      <c r="A604" s="256"/>
      <c r="B604" s="556"/>
      <c r="C604" s="260" t="s">
        <v>3405</v>
      </c>
      <c r="D604" s="556"/>
      <c r="E604" s="556">
        <v>4836882.3499999996</v>
      </c>
      <c r="F604" s="556"/>
      <c r="G604" s="552">
        <v>0</v>
      </c>
      <c r="H604" s="556"/>
      <c r="I604" s="552">
        <v>0</v>
      </c>
      <c r="J604" s="552"/>
      <c r="K604" s="552">
        <v>0</v>
      </c>
      <c r="L604" s="556"/>
      <c r="M604" s="556">
        <v>4836882.3499999996</v>
      </c>
      <c r="N604" s="556"/>
      <c r="P604" s="556"/>
    </row>
    <row r="605" spans="1:16" ht="18" x14ac:dyDescent="0.25">
      <c r="A605" s="256"/>
      <c r="B605" s="556"/>
      <c r="C605" s="260" t="s">
        <v>3406</v>
      </c>
      <c r="D605" s="556"/>
      <c r="E605" s="556">
        <v>5122610.17</v>
      </c>
      <c r="F605" s="556"/>
      <c r="G605" s="552">
        <v>0</v>
      </c>
      <c r="H605" s="556"/>
      <c r="I605" s="552">
        <v>0</v>
      </c>
      <c r="J605" s="552"/>
      <c r="K605" s="552">
        <v>0</v>
      </c>
      <c r="L605" s="556"/>
      <c r="M605" s="556">
        <v>5122610.17</v>
      </c>
      <c r="N605" s="556"/>
      <c r="P605" s="556"/>
    </row>
    <row r="606" spans="1:16" ht="18" x14ac:dyDescent="0.25">
      <c r="A606" s="256"/>
      <c r="B606" s="556"/>
      <c r="C606" s="260" t="s">
        <v>3407</v>
      </c>
      <c r="D606" s="556"/>
      <c r="E606" s="556">
        <v>8951701.2100000009</v>
      </c>
      <c r="F606" s="556"/>
      <c r="G606" s="552">
        <v>0</v>
      </c>
      <c r="H606" s="556"/>
      <c r="I606" s="552">
        <v>0</v>
      </c>
      <c r="J606" s="552"/>
      <c r="K606" s="552">
        <v>0</v>
      </c>
      <c r="L606" s="556"/>
      <c r="M606" s="556">
        <v>8951701.2100000009</v>
      </c>
      <c r="N606" s="556"/>
      <c r="P606" s="556"/>
    </row>
    <row r="607" spans="1:16" ht="18" x14ac:dyDescent="0.25">
      <c r="A607" s="256"/>
      <c r="B607" s="556"/>
      <c r="C607" s="260" t="s">
        <v>3408</v>
      </c>
      <c r="D607" s="556"/>
      <c r="E607" s="556">
        <v>10747352.700000001</v>
      </c>
      <c r="F607" s="556"/>
      <c r="G607" s="552">
        <v>0</v>
      </c>
      <c r="H607" s="556"/>
      <c r="I607" s="552">
        <v>0</v>
      </c>
      <c r="J607" s="552"/>
      <c r="K607" s="552">
        <v>0</v>
      </c>
      <c r="L607" s="556"/>
      <c r="M607" s="556">
        <v>10747352.700000001</v>
      </c>
      <c r="N607" s="556"/>
      <c r="P607" s="556"/>
    </row>
    <row r="608" spans="1:16" ht="18" x14ac:dyDescent="0.25">
      <c r="A608" s="256"/>
      <c r="B608" s="556"/>
      <c r="C608" s="260" t="s">
        <v>3409</v>
      </c>
      <c r="D608" s="556"/>
      <c r="E608" s="556">
        <v>17520148.579999998</v>
      </c>
      <c r="F608" s="556"/>
      <c r="G608" s="552">
        <v>0</v>
      </c>
      <c r="H608" s="556"/>
      <c r="I608" s="552">
        <v>0</v>
      </c>
      <c r="J608" s="552"/>
      <c r="K608" s="552">
        <v>0</v>
      </c>
      <c r="L608" s="556"/>
      <c r="M608" s="556">
        <v>17520148.579999998</v>
      </c>
      <c r="N608" s="556"/>
      <c r="P608" s="556"/>
    </row>
    <row r="609" spans="1:16" ht="18" x14ac:dyDescent="0.25">
      <c r="A609" s="256"/>
      <c r="B609" s="556"/>
      <c r="C609" s="260" t="s">
        <v>3410</v>
      </c>
      <c r="D609" s="556"/>
      <c r="E609" s="556">
        <v>19672172.419999998</v>
      </c>
      <c r="F609" s="556"/>
      <c r="G609" s="552">
        <v>0</v>
      </c>
      <c r="H609" s="556"/>
      <c r="I609" s="552">
        <v>0</v>
      </c>
      <c r="J609" s="552"/>
      <c r="K609" s="552">
        <v>0</v>
      </c>
      <c r="L609" s="556"/>
      <c r="M609" s="556">
        <v>19672172.419999998</v>
      </c>
      <c r="N609" s="556"/>
      <c r="P609" s="556"/>
    </row>
    <row r="610" spans="1:16" ht="18" x14ac:dyDescent="0.25">
      <c r="A610" s="256"/>
      <c r="B610" s="556"/>
      <c r="C610" s="260" t="s">
        <v>3411</v>
      </c>
      <c r="D610" s="556"/>
      <c r="E610" s="556">
        <v>10392039.540000001</v>
      </c>
      <c r="F610" s="556"/>
      <c r="G610" s="552">
        <v>0</v>
      </c>
      <c r="H610" s="556"/>
      <c r="I610" s="552">
        <v>85666.37</v>
      </c>
      <c r="J610" s="552"/>
      <c r="K610" s="552">
        <v>0</v>
      </c>
      <c r="L610" s="556"/>
      <c r="M610" s="556">
        <v>10477705.91</v>
      </c>
      <c r="N610" s="556"/>
      <c r="P610" s="556"/>
    </row>
    <row r="611" spans="1:16" ht="18" x14ac:dyDescent="0.25">
      <c r="A611" s="256"/>
      <c r="B611" s="556"/>
      <c r="C611" s="260" t="s">
        <v>3412</v>
      </c>
      <c r="D611" s="556"/>
      <c r="E611" s="556">
        <v>7219743.6099999994</v>
      </c>
      <c r="F611" s="556"/>
      <c r="G611" s="552">
        <v>0</v>
      </c>
      <c r="H611" s="556"/>
      <c r="I611" s="552">
        <v>0</v>
      </c>
      <c r="J611" s="552"/>
      <c r="K611" s="552">
        <v>0</v>
      </c>
      <c r="L611" s="556"/>
      <c r="M611" s="556">
        <v>7219743.6099999994</v>
      </c>
      <c r="N611" s="556"/>
      <c r="P611" s="556"/>
    </row>
    <row r="612" spans="1:16" ht="18" x14ac:dyDescent="0.25">
      <c r="A612" s="256"/>
      <c r="B612" s="556"/>
      <c r="C612" s="260" t="s">
        <v>3413</v>
      </c>
      <c r="D612" s="556"/>
      <c r="E612" s="556">
        <v>9099280.9200000018</v>
      </c>
      <c r="F612" s="556"/>
      <c r="G612" s="552">
        <v>0</v>
      </c>
      <c r="H612" s="556"/>
      <c r="I612" s="552">
        <v>0</v>
      </c>
      <c r="J612" s="552"/>
      <c r="K612" s="552">
        <v>0</v>
      </c>
      <c r="L612" s="556"/>
      <c r="M612" s="556">
        <v>9099280.9200000018</v>
      </c>
      <c r="N612" s="556"/>
      <c r="P612" s="556"/>
    </row>
    <row r="613" spans="1:16" ht="18" x14ac:dyDescent="0.25">
      <c r="A613" s="256"/>
      <c r="B613" s="556"/>
      <c r="C613" s="260" t="s">
        <v>3414</v>
      </c>
      <c r="D613" s="556"/>
      <c r="E613" s="556">
        <v>3618073.76</v>
      </c>
      <c r="F613" s="556"/>
      <c r="G613" s="552">
        <v>0</v>
      </c>
      <c r="H613" s="556"/>
      <c r="I613" s="552">
        <v>0</v>
      </c>
      <c r="J613" s="552"/>
      <c r="K613" s="552">
        <v>0</v>
      </c>
      <c r="L613" s="556"/>
      <c r="M613" s="556">
        <v>3618073.76</v>
      </c>
      <c r="N613" s="556"/>
      <c r="P613" s="556"/>
    </row>
    <row r="614" spans="1:16" ht="18" x14ac:dyDescent="0.25">
      <c r="A614" s="256"/>
      <c r="B614" s="556"/>
      <c r="C614" s="260" t="s">
        <v>3415</v>
      </c>
      <c r="D614" s="556"/>
      <c r="E614" s="556">
        <v>2090186.61</v>
      </c>
      <c r="F614" s="556"/>
      <c r="G614" s="552">
        <v>0</v>
      </c>
      <c r="H614" s="556"/>
      <c r="I614" s="552">
        <v>0</v>
      </c>
      <c r="J614" s="552"/>
      <c r="K614" s="552">
        <v>0</v>
      </c>
      <c r="L614" s="556"/>
      <c r="M614" s="556">
        <v>2090186.61</v>
      </c>
      <c r="N614" s="556"/>
      <c r="P614" s="556"/>
    </row>
    <row r="615" spans="1:16" ht="18" x14ac:dyDescent="0.25">
      <c r="A615" s="256"/>
      <c r="B615" s="556"/>
      <c r="C615" s="260" t="s">
        <v>3361</v>
      </c>
      <c r="D615" s="556"/>
      <c r="E615" s="556">
        <v>0</v>
      </c>
      <c r="F615" s="556"/>
      <c r="G615" s="552">
        <v>0</v>
      </c>
      <c r="H615" s="556"/>
      <c r="I615" s="552">
        <v>0</v>
      </c>
      <c r="J615" s="552"/>
      <c r="K615" s="552">
        <v>0</v>
      </c>
      <c r="L615" s="556"/>
      <c r="M615" s="556">
        <v>0</v>
      </c>
      <c r="N615" s="556"/>
      <c r="P615" s="556"/>
    </row>
    <row r="616" spans="1:16" s="290" customFormat="1" ht="18.75" thickBot="1" x14ac:dyDescent="0.3">
      <c r="A616" s="329"/>
      <c r="B616" s="413"/>
      <c r="C616" s="273"/>
      <c r="D616" s="413"/>
      <c r="E616" s="503">
        <v>109103408.29000001</v>
      </c>
      <c r="F616" s="413"/>
      <c r="G616" s="503">
        <v>0</v>
      </c>
      <c r="H616" s="413"/>
      <c r="I616" s="503">
        <v>85666.37</v>
      </c>
      <c r="J616" s="413"/>
      <c r="K616" s="503">
        <v>0</v>
      </c>
      <c r="L616" s="413"/>
      <c r="M616" s="503">
        <v>109189074.66000001</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3292</v>
      </c>
      <c r="F618" s="612"/>
      <c r="G618" s="612"/>
      <c r="H618" s="612"/>
      <c r="I618" s="612"/>
      <c r="J618" s="612"/>
      <c r="K618" s="612"/>
      <c r="L618" s="612"/>
      <c r="M618" s="612"/>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194256975.32000011</v>
      </c>
      <c r="F622" s="556"/>
      <c r="G622" s="552">
        <v>56576.81</v>
      </c>
      <c r="H622" s="556"/>
      <c r="I622" s="552">
        <v>0</v>
      </c>
      <c r="J622" s="552"/>
      <c r="K622" s="552">
        <v>224893.26</v>
      </c>
      <c r="L622" s="556"/>
      <c r="M622" s="556">
        <v>194538445.3900001</v>
      </c>
      <c r="N622" s="556"/>
      <c r="P622" s="556"/>
    </row>
    <row r="623" spans="1:16" ht="18" x14ac:dyDescent="0.25">
      <c r="A623" s="256"/>
      <c r="B623" s="556"/>
      <c r="C623" s="260" t="s">
        <v>3404</v>
      </c>
      <c r="D623" s="556"/>
      <c r="E623" s="556">
        <v>182104525.32999995</v>
      </c>
      <c r="F623" s="556"/>
      <c r="G623" s="552">
        <v>204345.1</v>
      </c>
      <c r="H623" s="556"/>
      <c r="I623" s="552">
        <v>287912.69</v>
      </c>
      <c r="J623" s="552"/>
      <c r="K623" s="552">
        <v>116822.19</v>
      </c>
      <c r="L623" s="556"/>
      <c r="M623" s="556">
        <v>182713605.30999994</v>
      </c>
      <c r="N623" s="556"/>
      <c r="P623" s="556"/>
    </row>
    <row r="624" spans="1:16" ht="18" x14ac:dyDescent="0.25">
      <c r="A624" s="256"/>
      <c r="B624" s="556"/>
      <c r="C624" s="260" t="s">
        <v>3405</v>
      </c>
      <c r="D624" s="556"/>
      <c r="E624" s="556">
        <v>319984741.2699998</v>
      </c>
      <c r="F624" s="556"/>
      <c r="G624" s="552">
        <v>1053696.94</v>
      </c>
      <c r="H624" s="556"/>
      <c r="I624" s="552">
        <v>94433.85</v>
      </c>
      <c r="J624" s="552"/>
      <c r="K624" s="552">
        <v>261352.19</v>
      </c>
      <c r="L624" s="556"/>
      <c r="M624" s="556">
        <v>321394224.24999982</v>
      </c>
      <c r="N624" s="556"/>
      <c r="P624" s="556"/>
    </row>
    <row r="625" spans="1:16" ht="18" x14ac:dyDescent="0.25">
      <c r="A625" s="256"/>
      <c r="B625" s="556"/>
      <c r="C625" s="260" t="s">
        <v>3406</v>
      </c>
      <c r="D625" s="556"/>
      <c r="E625" s="556">
        <v>384710072.24999976</v>
      </c>
      <c r="F625" s="556"/>
      <c r="G625" s="552">
        <v>1653421.13</v>
      </c>
      <c r="H625" s="556"/>
      <c r="I625" s="552">
        <v>172931.65</v>
      </c>
      <c r="J625" s="552"/>
      <c r="K625" s="552">
        <v>1075737.8</v>
      </c>
      <c r="L625" s="556"/>
      <c r="M625" s="556">
        <v>387612162.82999974</v>
      </c>
      <c r="N625" s="556"/>
      <c r="P625" s="556"/>
    </row>
    <row r="626" spans="1:16" ht="18" x14ac:dyDescent="0.25">
      <c r="A626" s="256"/>
      <c r="B626" s="556"/>
      <c r="C626" s="260" t="s">
        <v>3407</v>
      </c>
      <c r="D626" s="556"/>
      <c r="E626" s="556">
        <v>382527734.02999955</v>
      </c>
      <c r="F626" s="556"/>
      <c r="G626" s="552">
        <v>415471.65</v>
      </c>
      <c r="H626" s="556"/>
      <c r="I626" s="552">
        <v>0</v>
      </c>
      <c r="J626" s="552"/>
      <c r="K626" s="552">
        <v>944797.78</v>
      </c>
      <c r="L626" s="556"/>
      <c r="M626" s="556">
        <v>383888003.4599995</v>
      </c>
      <c r="N626" s="556"/>
      <c r="P626" s="556"/>
    </row>
    <row r="627" spans="1:16" ht="18" x14ac:dyDescent="0.25">
      <c r="A627" s="256"/>
      <c r="B627" s="556"/>
      <c r="C627" s="260" t="s">
        <v>3408</v>
      </c>
      <c r="D627" s="556"/>
      <c r="E627" s="556">
        <v>399581687.61000019</v>
      </c>
      <c r="F627" s="556"/>
      <c r="G627" s="552">
        <v>175043.3</v>
      </c>
      <c r="H627" s="556"/>
      <c r="I627" s="552">
        <v>0</v>
      </c>
      <c r="J627" s="552"/>
      <c r="K627" s="552">
        <v>1267032.6800000002</v>
      </c>
      <c r="L627" s="556"/>
      <c r="M627" s="556">
        <v>401023763.59000021</v>
      </c>
      <c r="N627" s="556"/>
      <c r="P627" s="556"/>
    </row>
    <row r="628" spans="1:16" ht="18" x14ac:dyDescent="0.25">
      <c r="A628" s="256"/>
      <c r="B628" s="556"/>
      <c r="C628" s="260" t="s">
        <v>3409</v>
      </c>
      <c r="D628" s="556"/>
      <c r="E628" s="556">
        <v>442017077.91000015</v>
      </c>
      <c r="F628" s="556"/>
      <c r="G628" s="552">
        <v>531173.79</v>
      </c>
      <c r="H628" s="556"/>
      <c r="I628" s="552">
        <v>487933.24</v>
      </c>
      <c r="J628" s="552"/>
      <c r="K628" s="552">
        <v>538810.88</v>
      </c>
      <c r="L628" s="556"/>
      <c r="M628" s="556">
        <v>443574995.82000017</v>
      </c>
      <c r="N628" s="556"/>
      <c r="P628" s="556"/>
    </row>
    <row r="629" spans="1:16" ht="18" x14ac:dyDescent="0.25">
      <c r="A629" s="256"/>
      <c r="B629" s="556"/>
      <c r="C629" s="260" t="s">
        <v>3410</v>
      </c>
      <c r="D629" s="556"/>
      <c r="E629" s="556">
        <v>436709894.81</v>
      </c>
      <c r="F629" s="556"/>
      <c r="G629" s="552">
        <v>578106.38</v>
      </c>
      <c r="H629" s="556"/>
      <c r="I629" s="552">
        <v>0</v>
      </c>
      <c r="J629" s="552"/>
      <c r="K629" s="552">
        <v>0</v>
      </c>
      <c r="L629" s="556"/>
      <c r="M629" s="556">
        <v>437288001.19</v>
      </c>
      <c r="N629" s="556"/>
      <c r="P629" s="556"/>
    </row>
    <row r="630" spans="1:16" ht="18" x14ac:dyDescent="0.25">
      <c r="A630" s="256"/>
      <c r="B630" s="556"/>
      <c r="C630" s="260" t="s">
        <v>3411</v>
      </c>
      <c r="D630" s="556"/>
      <c r="E630" s="556">
        <v>339092702.33999991</v>
      </c>
      <c r="F630" s="556"/>
      <c r="G630" s="552">
        <v>454397.59</v>
      </c>
      <c r="H630" s="556"/>
      <c r="I630" s="552">
        <v>175982.8</v>
      </c>
      <c r="J630" s="552"/>
      <c r="K630" s="552">
        <v>117792.16</v>
      </c>
      <c r="L630" s="556"/>
      <c r="M630" s="556">
        <v>339840874.88999993</v>
      </c>
      <c r="N630" s="556"/>
      <c r="P630" s="556"/>
    </row>
    <row r="631" spans="1:16" ht="18" x14ac:dyDescent="0.25">
      <c r="A631" s="256"/>
      <c r="B631" s="556"/>
      <c r="C631" s="260" t="s">
        <v>3412</v>
      </c>
      <c r="D631" s="556"/>
      <c r="E631" s="556">
        <v>240133471.23999995</v>
      </c>
      <c r="F631" s="556"/>
      <c r="G631" s="552">
        <v>306968.59000000003</v>
      </c>
      <c r="H631" s="556"/>
      <c r="I631" s="552">
        <v>560637.19999999995</v>
      </c>
      <c r="J631" s="552"/>
      <c r="K631" s="552">
        <v>0</v>
      </c>
      <c r="L631" s="556"/>
      <c r="M631" s="556">
        <v>241001077.02999994</v>
      </c>
      <c r="N631" s="556"/>
      <c r="P631" s="556"/>
    </row>
    <row r="632" spans="1:16" ht="18" x14ac:dyDescent="0.25">
      <c r="A632" s="256"/>
      <c r="B632" s="556"/>
      <c r="C632" s="260" t="s">
        <v>3413</v>
      </c>
      <c r="D632" s="556"/>
      <c r="E632" s="556">
        <v>244835728.47999993</v>
      </c>
      <c r="F632" s="556"/>
      <c r="G632" s="552">
        <v>224525.99</v>
      </c>
      <c r="H632" s="556"/>
      <c r="I632" s="552">
        <v>1147836.04</v>
      </c>
      <c r="J632" s="552"/>
      <c r="K632" s="552">
        <v>631756.72</v>
      </c>
      <c r="L632" s="556"/>
      <c r="M632" s="556">
        <v>246839847.22999993</v>
      </c>
      <c r="N632" s="556"/>
      <c r="P632" s="556"/>
    </row>
    <row r="633" spans="1:16" ht="18" x14ac:dyDescent="0.25">
      <c r="A633" s="256"/>
      <c r="B633" s="556"/>
      <c r="C633" s="260" t="s">
        <v>3414</v>
      </c>
      <c r="D633" s="556"/>
      <c r="E633" s="556">
        <v>222982284.62000015</v>
      </c>
      <c r="F633" s="556"/>
      <c r="G633" s="552">
        <v>596849.64</v>
      </c>
      <c r="H633" s="556"/>
      <c r="I633" s="552">
        <v>0</v>
      </c>
      <c r="J633" s="552"/>
      <c r="K633" s="552">
        <v>0</v>
      </c>
      <c r="L633" s="556"/>
      <c r="M633" s="556">
        <v>223579134.26000014</v>
      </c>
      <c r="N633" s="556"/>
      <c r="P633" s="556"/>
    </row>
    <row r="634" spans="1:16" ht="18" x14ac:dyDescent="0.25">
      <c r="A634" s="256"/>
      <c r="B634" s="556"/>
      <c r="C634" s="260" t="s">
        <v>3415</v>
      </c>
      <c r="D634" s="556"/>
      <c r="E634" s="556">
        <v>47532389.920000009</v>
      </c>
      <c r="F634" s="556"/>
      <c r="G634" s="552">
        <v>0</v>
      </c>
      <c r="H634" s="556"/>
      <c r="I634" s="552">
        <v>0</v>
      </c>
      <c r="J634" s="552"/>
      <c r="K634" s="552">
        <v>524702.80000000005</v>
      </c>
      <c r="L634" s="556"/>
      <c r="M634" s="556">
        <v>48057092.720000006</v>
      </c>
      <c r="N634" s="556"/>
      <c r="P634" s="556"/>
    </row>
    <row r="635" spans="1:16" s="290" customFormat="1" ht="18" x14ac:dyDescent="0.25">
      <c r="A635" s="329"/>
      <c r="B635" s="558"/>
      <c r="C635" s="272" t="s">
        <v>3361</v>
      </c>
      <c r="D635" s="558"/>
      <c r="E635" s="558">
        <v>368312.56</v>
      </c>
      <c r="F635" s="558"/>
      <c r="G635" s="542">
        <v>0</v>
      </c>
      <c r="H635" s="558"/>
      <c r="I635" s="542">
        <v>0</v>
      </c>
      <c r="J635" s="542"/>
      <c r="K635" s="542">
        <v>0</v>
      </c>
      <c r="L635" s="558"/>
      <c r="M635" s="558">
        <v>368312.56</v>
      </c>
      <c r="N635" s="558"/>
      <c r="P635" s="558"/>
    </row>
    <row r="636" spans="1:16" s="290" customFormat="1" ht="18.75" thickBot="1" x14ac:dyDescent="0.3">
      <c r="A636" s="329"/>
      <c r="B636" s="413"/>
      <c r="C636" s="273"/>
      <c r="D636" s="413"/>
      <c r="E636" s="503">
        <v>3836837597.6899991</v>
      </c>
      <c r="F636" s="413"/>
      <c r="G636" s="503">
        <v>6250576.9099999992</v>
      </c>
      <c r="H636" s="413"/>
      <c r="I636" s="503">
        <v>2927667.4699999997</v>
      </c>
      <c r="J636" s="413"/>
      <c r="K636" s="503">
        <v>5703698.46</v>
      </c>
      <c r="L636" s="413"/>
      <c r="M636" s="503">
        <v>3851719540.5299988</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3292</v>
      </c>
      <c r="F638" s="612"/>
      <c r="G638" s="612"/>
      <c r="H638" s="612"/>
      <c r="I638" s="612"/>
      <c r="J638" s="612"/>
      <c r="K638" s="612"/>
      <c r="L638" s="612"/>
      <c r="M638" s="612"/>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22916524.720000003</v>
      </c>
      <c r="F642" s="556"/>
      <c r="G642" s="552">
        <v>0</v>
      </c>
      <c r="H642" s="556"/>
      <c r="I642" s="552">
        <v>66250.820000000007</v>
      </c>
      <c r="J642" s="552"/>
      <c r="K642" s="552">
        <v>0</v>
      </c>
      <c r="L642" s="556"/>
      <c r="M642" s="556">
        <v>22982775.540000003</v>
      </c>
      <c r="N642" s="556"/>
      <c r="P642" s="556"/>
    </row>
    <row r="643" spans="1:16" ht="18" x14ac:dyDescent="0.25">
      <c r="A643" s="256"/>
      <c r="B643" s="556"/>
      <c r="C643" s="260" t="s">
        <v>3404</v>
      </c>
      <c r="D643" s="556"/>
      <c r="E643" s="556">
        <v>26491462.649999999</v>
      </c>
      <c r="F643" s="556"/>
      <c r="G643" s="552">
        <v>0</v>
      </c>
      <c r="H643" s="556"/>
      <c r="I643" s="552">
        <v>201769.03</v>
      </c>
      <c r="J643" s="552"/>
      <c r="K643" s="552">
        <v>87753.19</v>
      </c>
      <c r="L643" s="556"/>
      <c r="M643" s="556">
        <v>26780984.870000001</v>
      </c>
      <c r="N643" s="556"/>
      <c r="P643" s="556"/>
    </row>
    <row r="644" spans="1:16" ht="18" x14ac:dyDescent="0.25">
      <c r="A644" s="256"/>
      <c r="B644" s="556"/>
      <c r="C644" s="260" t="s">
        <v>3405</v>
      </c>
      <c r="D644" s="556"/>
      <c r="E644" s="556">
        <v>30970056.639999997</v>
      </c>
      <c r="F644" s="556"/>
      <c r="G644" s="552">
        <v>0</v>
      </c>
      <c r="H644" s="556"/>
      <c r="I644" s="552">
        <v>0</v>
      </c>
      <c r="J644" s="552"/>
      <c r="K644" s="552">
        <v>95660.85</v>
      </c>
      <c r="L644" s="556"/>
      <c r="M644" s="556">
        <v>31065717.489999998</v>
      </c>
      <c r="N644" s="556"/>
      <c r="P644" s="556"/>
    </row>
    <row r="645" spans="1:16" ht="18" x14ac:dyDescent="0.25">
      <c r="A645" s="256"/>
      <c r="B645" s="556"/>
      <c r="C645" s="260" t="s">
        <v>3406</v>
      </c>
      <c r="D645" s="556"/>
      <c r="E645" s="556">
        <v>29841997.080000017</v>
      </c>
      <c r="F645" s="556"/>
      <c r="G645" s="552">
        <v>0</v>
      </c>
      <c r="H645" s="556"/>
      <c r="I645" s="552">
        <v>0</v>
      </c>
      <c r="J645" s="552"/>
      <c r="K645" s="552">
        <v>449238.20999999996</v>
      </c>
      <c r="L645" s="556"/>
      <c r="M645" s="556">
        <v>30291235.290000018</v>
      </c>
      <c r="N645" s="556"/>
      <c r="P645" s="556"/>
    </row>
    <row r="646" spans="1:16" ht="18" x14ac:dyDescent="0.25">
      <c r="A646" s="256"/>
      <c r="B646" s="556"/>
      <c r="C646" s="260" t="s">
        <v>3407</v>
      </c>
      <c r="D646" s="556"/>
      <c r="E646" s="556">
        <v>33887331.689999998</v>
      </c>
      <c r="F646" s="556"/>
      <c r="G646" s="552">
        <v>328623.64</v>
      </c>
      <c r="H646" s="556"/>
      <c r="I646" s="552">
        <v>0</v>
      </c>
      <c r="J646" s="552"/>
      <c r="K646" s="552">
        <v>0</v>
      </c>
      <c r="L646" s="556"/>
      <c r="M646" s="556">
        <v>34215955.329999998</v>
      </c>
      <c r="N646" s="556"/>
      <c r="P646" s="556"/>
    </row>
    <row r="647" spans="1:16" ht="18" x14ac:dyDescent="0.25">
      <c r="A647" s="256"/>
      <c r="B647" s="556"/>
      <c r="C647" s="260" t="s">
        <v>3408</v>
      </c>
      <c r="D647" s="556"/>
      <c r="E647" s="556">
        <v>31070455.93</v>
      </c>
      <c r="F647" s="556"/>
      <c r="G647" s="552">
        <v>0</v>
      </c>
      <c r="H647" s="556"/>
      <c r="I647" s="552">
        <v>0</v>
      </c>
      <c r="J647" s="552"/>
      <c r="K647" s="552">
        <v>19780.169999999998</v>
      </c>
      <c r="L647" s="556"/>
      <c r="M647" s="556">
        <v>31090236.100000001</v>
      </c>
      <c r="N647" s="556"/>
      <c r="P647" s="556"/>
    </row>
    <row r="648" spans="1:16" ht="18" x14ac:dyDescent="0.25">
      <c r="A648" s="256"/>
      <c r="B648" s="556"/>
      <c r="C648" s="260" t="s">
        <v>3409</v>
      </c>
      <c r="D648" s="556"/>
      <c r="E648" s="556">
        <v>40929309.180000007</v>
      </c>
      <c r="F648" s="556"/>
      <c r="G648" s="552">
        <v>251800.49</v>
      </c>
      <c r="H648" s="556"/>
      <c r="I648" s="552">
        <v>0</v>
      </c>
      <c r="J648" s="552"/>
      <c r="K648" s="552">
        <v>0</v>
      </c>
      <c r="L648" s="556"/>
      <c r="M648" s="556">
        <v>41181109.670000009</v>
      </c>
      <c r="N648" s="556"/>
      <c r="P648" s="556"/>
    </row>
    <row r="649" spans="1:16" ht="18" x14ac:dyDescent="0.25">
      <c r="A649" s="256"/>
      <c r="B649" s="556"/>
      <c r="C649" s="260" t="s">
        <v>3410</v>
      </c>
      <c r="D649" s="556"/>
      <c r="E649" s="556">
        <v>38805265.780000009</v>
      </c>
      <c r="F649" s="556"/>
      <c r="G649" s="552">
        <v>0</v>
      </c>
      <c r="H649" s="556"/>
      <c r="I649" s="552">
        <v>0</v>
      </c>
      <c r="J649" s="552"/>
      <c r="K649" s="552">
        <v>247762.83</v>
      </c>
      <c r="L649" s="558"/>
      <c r="M649" s="558">
        <v>39053028.610000007</v>
      </c>
      <c r="N649" s="556"/>
      <c r="P649" s="556"/>
    </row>
    <row r="650" spans="1:16" ht="18" x14ac:dyDescent="0.25">
      <c r="A650" s="256"/>
      <c r="B650" s="556"/>
      <c r="C650" s="260" t="s">
        <v>3411</v>
      </c>
      <c r="D650" s="556"/>
      <c r="E650" s="556">
        <v>28088959.339999989</v>
      </c>
      <c r="F650" s="556"/>
      <c r="G650" s="552">
        <v>141317.93</v>
      </c>
      <c r="H650" s="556"/>
      <c r="I650" s="552">
        <v>0</v>
      </c>
      <c r="J650" s="552"/>
      <c r="K650" s="552">
        <v>0</v>
      </c>
      <c r="L650" s="556"/>
      <c r="M650" s="556">
        <v>28230277.269999988</v>
      </c>
      <c r="N650" s="556"/>
      <c r="P650" s="556"/>
    </row>
    <row r="651" spans="1:16" ht="18" x14ac:dyDescent="0.25">
      <c r="A651" s="256"/>
      <c r="B651" s="556"/>
      <c r="C651" s="260" t="s">
        <v>3412</v>
      </c>
      <c r="D651" s="556"/>
      <c r="E651" s="556">
        <v>14989067.130000001</v>
      </c>
      <c r="F651" s="556"/>
      <c r="G651" s="552">
        <v>0</v>
      </c>
      <c r="H651" s="556"/>
      <c r="I651" s="552">
        <v>0</v>
      </c>
      <c r="J651" s="552"/>
      <c r="K651" s="552">
        <v>0</v>
      </c>
      <c r="L651" s="556"/>
      <c r="M651" s="556">
        <v>14989067.130000001</v>
      </c>
      <c r="N651" s="556"/>
      <c r="P651" s="556"/>
    </row>
    <row r="652" spans="1:16" ht="18" x14ac:dyDescent="0.25">
      <c r="A652" s="256"/>
      <c r="B652" s="556"/>
      <c r="C652" s="260" t="s">
        <v>3413</v>
      </c>
      <c r="D652" s="556"/>
      <c r="E652" s="556">
        <v>18989080.759999994</v>
      </c>
      <c r="F652" s="556"/>
      <c r="G652" s="552">
        <v>0</v>
      </c>
      <c r="H652" s="556"/>
      <c r="I652" s="552">
        <v>0</v>
      </c>
      <c r="J652" s="552"/>
      <c r="K652" s="552">
        <v>0</v>
      </c>
      <c r="L652" s="556"/>
      <c r="M652" s="556">
        <v>18989080.759999994</v>
      </c>
      <c r="N652" s="556"/>
      <c r="P652" s="556"/>
    </row>
    <row r="653" spans="1:16" s="290" customFormat="1" ht="18" x14ac:dyDescent="0.25">
      <c r="A653" s="329"/>
      <c r="B653" s="558"/>
      <c r="C653" s="272" t="s">
        <v>3414</v>
      </c>
      <c r="D653" s="558"/>
      <c r="E653" s="558">
        <v>16196679.840000002</v>
      </c>
      <c r="F653" s="558"/>
      <c r="G653" s="542">
        <v>139782.76999999999</v>
      </c>
      <c r="H653" s="558"/>
      <c r="I653" s="542">
        <v>0</v>
      </c>
      <c r="J653" s="542"/>
      <c r="K653" s="542">
        <v>0</v>
      </c>
      <c r="L653" s="558"/>
      <c r="M653" s="558">
        <v>16336462.610000001</v>
      </c>
      <c r="N653" s="558"/>
      <c r="P653" s="558"/>
    </row>
    <row r="654" spans="1:16" s="290" customFormat="1" ht="18" x14ac:dyDescent="0.25">
      <c r="A654" s="329"/>
      <c r="B654" s="558"/>
      <c r="C654" s="272" t="s">
        <v>3415</v>
      </c>
      <c r="D654" s="558"/>
      <c r="E654" s="558">
        <v>7287928.3499999987</v>
      </c>
      <c r="F654" s="558"/>
      <c r="G654" s="542">
        <v>0</v>
      </c>
      <c r="H654" s="558"/>
      <c r="I654" s="542">
        <v>0</v>
      </c>
      <c r="J654" s="542"/>
      <c r="K654" s="542">
        <v>0</v>
      </c>
      <c r="L654" s="558"/>
      <c r="M654" s="558">
        <v>7287928.3499999987</v>
      </c>
      <c r="N654" s="558"/>
      <c r="P654" s="558"/>
    </row>
    <row r="655" spans="1:16" s="290" customFormat="1" ht="18" x14ac:dyDescent="0.25">
      <c r="A655" s="329"/>
      <c r="B655" s="558"/>
      <c r="C655" s="272" t="s">
        <v>3361</v>
      </c>
      <c r="D655" s="558"/>
      <c r="E655" s="558">
        <v>0</v>
      </c>
      <c r="F655" s="558"/>
      <c r="G655" s="542">
        <v>390347.31</v>
      </c>
      <c r="H655" s="558"/>
      <c r="I655" s="542">
        <v>0</v>
      </c>
      <c r="J655" s="542"/>
      <c r="K655" s="542">
        <v>0</v>
      </c>
      <c r="L655" s="558"/>
      <c r="M655" s="558">
        <v>390347.31</v>
      </c>
      <c r="N655" s="558"/>
      <c r="P655" s="558"/>
    </row>
    <row r="656" spans="1:16" s="290" customFormat="1" ht="18.75" thickBot="1" x14ac:dyDescent="0.3">
      <c r="A656" s="329"/>
      <c r="B656" s="413"/>
      <c r="C656" s="273"/>
      <c r="D656" s="413"/>
      <c r="E656" s="503">
        <v>340464119.09000003</v>
      </c>
      <c r="F656" s="413"/>
      <c r="G656" s="503">
        <v>1251872.1400000001</v>
      </c>
      <c r="H656" s="413"/>
      <c r="I656" s="503">
        <v>268019.84999999998</v>
      </c>
      <c r="J656" s="413"/>
      <c r="K656" s="503">
        <v>900195.25</v>
      </c>
      <c r="L656" s="413"/>
      <c r="M656" s="503">
        <v>342884206.33000004</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3292</v>
      </c>
      <c r="F658" s="617"/>
      <c r="G658" s="617"/>
      <c r="H658" s="617"/>
      <c r="I658" s="617"/>
      <c r="J658" s="617"/>
      <c r="K658" s="617"/>
      <c r="L658" s="617"/>
      <c r="M658" s="617"/>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2083854.86</v>
      </c>
      <c r="F662" s="556"/>
      <c r="G662" s="552">
        <v>0</v>
      </c>
      <c r="H662" s="556"/>
      <c r="I662" s="552">
        <v>0</v>
      </c>
      <c r="J662" s="552"/>
      <c r="K662" s="552">
        <v>0</v>
      </c>
      <c r="L662" s="542"/>
      <c r="M662" s="542">
        <v>2083854.86</v>
      </c>
      <c r="N662" s="542"/>
      <c r="P662" s="542"/>
    </row>
    <row r="663" spans="1:16" ht="18" x14ac:dyDescent="0.25">
      <c r="A663" s="329"/>
      <c r="B663" s="542"/>
      <c r="C663" s="272" t="s">
        <v>3404</v>
      </c>
      <c r="D663" s="542"/>
      <c r="E663" s="556">
        <v>1343317.5700000003</v>
      </c>
      <c r="F663" s="556"/>
      <c r="G663" s="552">
        <v>0</v>
      </c>
      <c r="H663" s="556"/>
      <c r="I663" s="552">
        <v>0</v>
      </c>
      <c r="J663" s="552"/>
      <c r="K663" s="552">
        <v>0</v>
      </c>
      <c r="L663" s="542"/>
      <c r="M663" s="542">
        <v>1343317.5700000003</v>
      </c>
      <c r="N663" s="542"/>
      <c r="P663" s="542"/>
    </row>
    <row r="664" spans="1:16" ht="18" x14ac:dyDescent="0.25">
      <c r="A664" s="329"/>
      <c r="B664" s="542"/>
      <c r="C664" s="272" t="s">
        <v>3405</v>
      </c>
      <c r="D664" s="542"/>
      <c r="E664" s="556">
        <v>1818102.6799999997</v>
      </c>
      <c r="F664" s="556"/>
      <c r="G664" s="552">
        <v>0</v>
      </c>
      <c r="H664" s="556"/>
      <c r="I664" s="552">
        <v>0</v>
      </c>
      <c r="J664" s="552"/>
      <c r="K664" s="552">
        <v>0</v>
      </c>
      <c r="L664" s="542"/>
      <c r="M664" s="542">
        <v>1818102.6799999997</v>
      </c>
      <c r="N664" s="542"/>
      <c r="P664" s="542"/>
    </row>
    <row r="665" spans="1:16" ht="18" x14ac:dyDescent="0.25">
      <c r="A665" s="329"/>
      <c r="B665" s="542"/>
      <c r="C665" s="272" t="s">
        <v>3406</v>
      </c>
      <c r="D665" s="542"/>
      <c r="E665" s="556">
        <v>1850730.6</v>
      </c>
      <c r="F665" s="556"/>
      <c r="G665" s="552">
        <v>0</v>
      </c>
      <c r="H665" s="556"/>
      <c r="I665" s="552">
        <v>0</v>
      </c>
      <c r="J665" s="552"/>
      <c r="K665" s="552">
        <v>0</v>
      </c>
      <c r="L665" s="542"/>
      <c r="M665" s="542">
        <v>1850730.6</v>
      </c>
      <c r="N665" s="542"/>
      <c r="P665" s="542"/>
    </row>
    <row r="666" spans="1:16" ht="18" x14ac:dyDescent="0.25">
      <c r="A666" s="329"/>
      <c r="B666" s="542"/>
      <c r="C666" s="272" t="s">
        <v>3407</v>
      </c>
      <c r="D666" s="542"/>
      <c r="E666" s="556">
        <v>2700660.0399999996</v>
      </c>
      <c r="F666" s="556"/>
      <c r="G666" s="552">
        <v>0</v>
      </c>
      <c r="H666" s="556"/>
      <c r="I666" s="552">
        <v>0</v>
      </c>
      <c r="J666" s="552"/>
      <c r="K666" s="552">
        <v>0</v>
      </c>
      <c r="L666" s="542"/>
      <c r="M666" s="542">
        <v>2700660.0399999996</v>
      </c>
      <c r="N666" s="542"/>
      <c r="P666" s="542"/>
    </row>
    <row r="667" spans="1:16" ht="18" x14ac:dyDescent="0.25">
      <c r="A667" s="329"/>
      <c r="B667" s="542"/>
      <c r="C667" s="272" t="s">
        <v>3408</v>
      </c>
      <c r="D667" s="542"/>
      <c r="E667" s="556">
        <v>2434261.09</v>
      </c>
      <c r="F667" s="556"/>
      <c r="G667" s="552">
        <v>0</v>
      </c>
      <c r="H667" s="556"/>
      <c r="I667" s="552">
        <v>0</v>
      </c>
      <c r="J667" s="552"/>
      <c r="K667" s="552">
        <v>0</v>
      </c>
      <c r="L667" s="542"/>
      <c r="M667" s="542">
        <v>2434261.09</v>
      </c>
      <c r="N667" s="542"/>
      <c r="P667" s="542"/>
    </row>
    <row r="668" spans="1:16" ht="18" x14ac:dyDescent="0.25">
      <c r="A668" s="329"/>
      <c r="B668" s="542"/>
      <c r="C668" s="272" t="s">
        <v>3409</v>
      </c>
      <c r="D668" s="542"/>
      <c r="E668" s="556">
        <v>4924215.2699999996</v>
      </c>
      <c r="F668" s="556"/>
      <c r="G668" s="552">
        <v>0</v>
      </c>
      <c r="H668" s="556"/>
      <c r="I668" s="552">
        <v>0</v>
      </c>
      <c r="J668" s="552"/>
      <c r="K668" s="552">
        <v>0</v>
      </c>
      <c r="L668" s="542"/>
      <c r="M668" s="542">
        <v>4924215.2699999996</v>
      </c>
      <c r="N668" s="542"/>
      <c r="O668" s="498"/>
      <c r="P668" s="542"/>
    </row>
    <row r="669" spans="1:16" ht="18" x14ac:dyDescent="0.25">
      <c r="A669" s="329"/>
      <c r="B669" s="542"/>
      <c r="C669" s="272" t="s">
        <v>3410</v>
      </c>
      <c r="D669" s="542"/>
      <c r="E669" s="556">
        <v>7260430.6600000001</v>
      </c>
      <c r="F669" s="556"/>
      <c r="G669" s="552">
        <v>0</v>
      </c>
      <c r="H669" s="556"/>
      <c r="I669" s="552">
        <v>0</v>
      </c>
      <c r="J669" s="552"/>
      <c r="K669" s="552">
        <v>0</v>
      </c>
      <c r="L669" s="542"/>
      <c r="M669" s="542">
        <v>7260430.6600000001</v>
      </c>
      <c r="N669" s="542"/>
      <c r="P669" s="542"/>
    </row>
    <row r="670" spans="1:16" ht="18" x14ac:dyDescent="0.25">
      <c r="A670" s="329"/>
      <c r="B670" s="542"/>
      <c r="C670" s="272" t="s">
        <v>3411</v>
      </c>
      <c r="D670" s="542"/>
      <c r="E670" s="556">
        <v>2269358.9299999997</v>
      </c>
      <c r="F670" s="556"/>
      <c r="G670" s="552">
        <v>0</v>
      </c>
      <c r="H670" s="556"/>
      <c r="I670" s="552">
        <v>0</v>
      </c>
      <c r="J670" s="552"/>
      <c r="K670" s="552">
        <v>0</v>
      </c>
      <c r="L670" s="542"/>
      <c r="M670" s="542">
        <v>2269358.9299999997</v>
      </c>
      <c r="N670" s="542"/>
      <c r="P670" s="542"/>
    </row>
    <row r="671" spans="1:16" ht="18" x14ac:dyDescent="0.25">
      <c r="A671" s="329"/>
      <c r="B671" s="542"/>
      <c r="C671" s="272" t="s">
        <v>3412</v>
      </c>
      <c r="D671" s="542"/>
      <c r="E671" s="556">
        <v>2099490.7999999998</v>
      </c>
      <c r="F671" s="556"/>
      <c r="G671" s="552">
        <v>0</v>
      </c>
      <c r="H671" s="556"/>
      <c r="I671" s="552">
        <v>0</v>
      </c>
      <c r="J671" s="552"/>
      <c r="K671" s="552">
        <v>0</v>
      </c>
      <c r="L671" s="542"/>
      <c r="M671" s="542">
        <v>2099490.7999999998</v>
      </c>
      <c r="N671" s="542"/>
      <c r="P671" s="542"/>
    </row>
    <row r="672" spans="1:16" ht="18" x14ac:dyDescent="0.25">
      <c r="A672" s="329"/>
      <c r="B672" s="542"/>
      <c r="C672" s="272" t="s">
        <v>3413</v>
      </c>
      <c r="D672" s="542"/>
      <c r="E672" s="556">
        <v>3685324.73</v>
      </c>
      <c r="F672" s="556"/>
      <c r="G672" s="552">
        <v>0</v>
      </c>
      <c r="H672" s="556"/>
      <c r="I672" s="552">
        <v>0</v>
      </c>
      <c r="J672" s="552"/>
      <c r="K672" s="552">
        <v>0</v>
      </c>
      <c r="L672" s="542"/>
      <c r="M672" s="542">
        <v>3685324.73</v>
      </c>
      <c r="N672" s="542"/>
      <c r="P672" s="542"/>
    </row>
    <row r="673" spans="1:17" ht="18" x14ac:dyDescent="0.25">
      <c r="A673" s="329"/>
      <c r="B673" s="542"/>
      <c r="C673" s="272" t="s">
        <v>3414</v>
      </c>
      <c r="D673" s="542"/>
      <c r="E673" s="556">
        <v>4418734.0699999994</v>
      </c>
      <c r="F673" s="556"/>
      <c r="G673" s="552">
        <v>0</v>
      </c>
      <c r="H673" s="556"/>
      <c r="I673" s="552">
        <v>0</v>
      </c>
      <c r="J673" s="552"/>
      <c r="K673" s="552">
        <v>0</v>
      </c>
      <c r="L673" s="542"/>
      <c r="M673" s="542">
        <v>4418734.0699999994</v>
      </c>
      <c r="N673" s="542"/>
      <c r="P673" s="542"/>
    </row>
    <row r="674" spans="1:17" ht="18" x14ac:dyDescent="0.25">
      <c r="A674" s="329"/>
      <c r="B674" s="542"/>
      <c r="C674" s="272" t="s">
        <v>3415</v>
      </c>
      <c r="D674" s="542"/>
      <c r="E674" s="556">
        <v>2162351.85</v>
      </c>
      <c r="F674" s="556"/>
      <c r="G674" s="552">
        <v>0</v>
      </c>
      <c r="H674" s="556"/>
      <c r="I674" s="552">
        <v>0</v>
      </c>
      <c r="J674" s="552"/>
      <c r="K674" s="552">
        <v>0</v>
      </c>
      <c r="L674" s="542"/>
      <c r="M674" s="542">
        <v>2162351.85</v>
      </c>
      <c r="N674" s="542"/>
      <c r="P674" s="542"/>
    </row>
    <row r="675" spans="1:17" s="290" customFormat="1" ht="18" x14ac:dyDescent="0.25">
      <c r="A675" s="329"/>
      <c r="B675" s="542"/>
      <c r="C675" s="272" t="s">
        <v>3361</v>
      </c>
      <c r="D675" s="542"/>
      <c r="E675" s="558">
        <v>828526.5</v>
      </c>
      <c r="F675" s="558"/>
      <c r="G675" s="542">
        <v>0</v>
      </c>
      <c r="H675" s="558"/>
      <c r="I675" s="542">
        <v>0</v>
      </c>
      <c r="J675" s="542"/>
      <c r="K675" s="542">
        <v>0</v>
      </c>
      <c r="L675" s="542"/>
      <c r="M675" s="542">
        <v>828526.5</v>
      </c>
      <c r="N675" s="542"/>
      <c r="P675" s="542"/>
    </row>
    <row r="676" spans="1:17" s="290" customFormat="1" ht="18.75" thickBot="1" x14ac:dyDescent="0.3">
      <c r="A676" s="329"/>
      <c r="B676" s="542"/>
      <c r="C676" s="273"/>
      <c r="D676" s="542"/>
      <c r="E676" s="543">
        <v>39879359.649999999</v>
      </c>
      <c r="F676" s="542"/>
      <c r="G676" s="543">
        <v>0</v>
      </c>
      <c r="H676" s="542"/>
      <c r="I676" s="543">
        <v>0</v>
      </c>
      <c r="J676" s="542"/>
      <c r="K676" s="543">
        <v>0</v>
      </c>
      <c r="L676" s="542"/>
      <c r="M676" s="543">
        <v>39879359.649999999</v>
      </c>
      <c r="N676" s="542"/>
      <c r="O676" s="400"/>
      <c r="P676" s="542"/>
    </row>
    <row r="677" spans="1:17" s="290" customFormat="1" ht="18.75" thickTop="1" x14ac:dyDescent="0.25">
      <c r="E677" s="400"/>
      <c r="G677" s="400"/>
      <c r="I677" s="400"/>
      <c r="K677" s="400"/>
      <c r="M677" s="500"/>
      <c r="N677" s="328"/>
      <c r="P677" s="328"/>
    </row>
    <row r="678" spans="1:17" ht="18" x14ac:dyDescent="0.25">
      <c r="A678" s="611" t="s">
        <v>3362</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3419</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18530089.630000003</v>
      </c>
      <c r="D685" s="552"/>
      <c r="E685" s="552">
        <v>21270448.089999992</v>
      </c>
      <c r="F685" s="552"/>
      <c r="G685" s="552">
        <v>31587895.98</v>
      </c>
      <c r="H685" s="552"/>
      <c r="I685" s="552">
        <v>88921916.810000032</v>
      </c>
      <c r="J685" s="552"/>
      <c r="K685" s="552">
        <v>212299073.15000007</v>
      </c>
      <c r="L685" s="552"/>
      <c r="M685" s="552">
        <v>299919228.4000001</v>
      </c>
      <c r="N685" s="552"/>
      <c r="O685" s="552">
        <v>1750442392.6799939</v>
      </c>
      <c r="P685" s="552"/>
      <c r="Q685" s="552">
        <v>2422971044.739994</v>
      </c>
    </row>
    <row r="686" spans="1:17" ht="18" x14ac:dyDescent="0.25">
      <c r="A686" s="260" t="s">
        <v>3404</v>
      </c>
      <c r="B686" s="552"/>
      <c r="C686" s="552">
        <v>10690452.580000002</v>
      </c>
      <c r="D686" s="552"/>
      <c r="E686" s="552">
        <v>23310706.340000007</v>
      </c>
      <c r="F686" s="552"/>
      <c r="G686" s="552">
        <v>45882950.310000002</v>
      </c>
      <c r="H686" s="552"/>
      <c r="I686" s="552">
        <v>98586348.959999934</v>
      </c>
      <c r="J686" s="552"/>
      <c r="K686" s="552">
        <v>213955827.40999991</v>
      </c>
      <c r="L686" s="552"/>
      <c r="M686" s="552">
        <v>296535557.47000015</v>
      </c>
      <c r="N686" s="552"/>
      <c r="O686" s="552">
        <v>1501505707.2099941</v>
      </c>
      <c r="P686" s="552"/>
      <c r="Q686" s="552">
        <v>2190467550.279994</v>
      </c>
    </row>
    <row r="687" spans="1:17" ht="18" x14ac:dyDescent="0.25">
      <c r="A687" s="260" t="s">
        <v>3405</v>
      </c>
      <c r="B687" s="552"/>
      <c r="C687" s="552">
        <v>9403487.0200000014</v>
      </c>
      <c r="D687" s="552"/>
      <c r="E687" s="552">
        <v>32402150.079999998</v>
      </c>
      <c r="F687" s="552"/>
      <c r="G687" s="552">
        <v>49634954.460000008</v>
      </c>
      <c r="H687" s="552"/>
      <c r="I687" s="552">
        <v>124230855.11999997</v>
      </c>
      <c r="J687" s="552"/>
      <c r="K687" s="552">
        <v>268208208.18999967</v>
      </c>
      <c r="L687" s="552"/>
      <c r="M687" s="552">
        <v>358285291.8999998</v>
      </c>
      <c r="N687" s="552"/>
      <c r="O687" s="552">
        <v>1786606302.5799983</v>
      </c>
      <c r="P687" s="552"/>
      <c r="Q687" s="552">
        <v>2628771249.3499975</v>
      </c>
    </row>
    <row r="688" spans="1:17" ht="18" x14ac:dyDescent="0.25">
      <c r="A688" s="260" t="s">
        <v>3406</v>
      </c>
      <c r="B688" s="552"/>
      <c r="C688" s="552">
        <v>11135171.379999999</v>
      </c>
      <c r="D688" s="552"/>
      <c r="E688" s="552">
        <v>29432567.920000002</v>
      </c>
      <c r="F688" s="552"/>
      <c r="G688" s="552">
        <v>55548553.639999986</v>
      </c>
      <c r="H688" s="552"/>
      <c r="I688" s="552">
        <v>146915307.57000008</v>
      </c>
      <c r="J688" s="552"/>
      <c r="K688" s="552">
        <v>272482365.67000002</v>
      </c>
      <c r="L688" s="552"/>
      <c r="M688" s="552">
        <v>434186694.33000058</v>
      </c>
      <c r="N688" s="552"/>
      <c r="O688" s="552">
        <v>1932625131.6900041</v>
      </c>
      <c r="P688" s="552"/>
      <c r="Q688" s="552">
        <v>2882325792.2000046</v>
      </c>
    </row>
    <row r="689" spans="1:17" ht="18" x14ac:dyDescent="0.25">
      <c r="A689" s="260" t="s">
        <v>3407</v>
      </c>
      <c r="B689" s="552"/>
      <c r="C689" s="552">
        <v>27323392.199999999</v>
      </c>
      <c r="D689" s="552"/>
      <c r="E689" s="552">
        <v>35316124.870000005</v>
      </c>
      <c r="F689" s="552"/>
      <c r="G689" s="552">
        <v>74919532.279999986</v>
      </c>
      <c r="H689" s="552"/>
      <c r="I689" s="552">
        <v>172495826.83999991</v>
      </c>
      <c r="J689" s="552"/>
      <c r="K689" s="552">
        <v>308474357.48000014</v>
      </c>
      <c r="L689" s="552"/>
      <c r="M689" s="552">
        <v>493535761.88000059</v>
      </c>
      <c r="N689" s="552"/>
      <c r="O689" s="552">
        <v>2038831679.0500002</v>
      </c>
      <c r="P689" s="552"/>
      <c r="Q689" s="552">
        <v>3150896674.6000009</v>
      </c>
    </row>
    <row r="690" spans="1:17" ht="18" x14ac:dyDescent="0.25">
      <c r="A690" s="260" t="s">
        <v>3408</v>
      </c>
      <c r="B690" s="552"/>
      <c r="C690" s="552">
        <v>35490832.960000008</v>
      </c>
      <c r="D690" s="552"/>
      <c r="E690" s="552">
        <v>37106261.210000008</v>
      </c>
      <c r="F690" s="552"/>
      <c r="G690" s="552">
        <v>73983016.890000015</v>
      </c>
      <c r="H690" s="552"/>
      <c r="I690" s="552">
        <v>229269808.22000012</v>
      </c>
      <c r="J690" s="552"/>
      <c r="K690" s="552">
        <v>400358743.52000022</v>
      </c>
      <c r="L690" s="552"/>
      <c r="M690" s="552">
        <v>589455313.24000037</v>
      </c>
      <c r="N690" s="552"/>
      <c r="O690" s="552">
        <v>2315891772.8200011</v>
      </c>
      <c r="P690" s="552"/>
      <c r="Q690" s="552">
        <v>3681555748.860002</v>
      </c>
    </row>
    <row r="691" spans="1:17" ht="18" x14ac:dyDescent="0.25">
      <c r="A691" s="260" t="s">
        <v>3409</v>
      </c>
      <c r="B691" s="552"/>
      <c r="C691" s="552">
        <v>61509392.69000002</v>
      </c>
      <c r="D691" s="552"/>
      <c r="E691" s="552">
        <v>44819354.210000008</v>
      </c>
      <c r="F691" s="552"/>
      <c r="G691" s="552">
        <v>95061524.289999962</v>
      </c>
      <c r="H691" s="552"/>
      <c r="I691" s="552">
        <v>262732740.62000012</v>
      </c>
      <c r="J691" s="552"/>
      <c r="K691" s="552">
        <v>473222945.82000011</v>
      </c>
      <c r="L691" s="552"/>
      <c r="M691" s="552">
        <v>673793051.62999892</v>
      </c>
      <c r="N691" s="552"/>
      <c r="O691" s="552">
        <v>2678798406.0200124</v>
      </c>
      <c r="P691" s="552"/>
      <c r="Q691" s="552">
        <v>4289937415.2800117</v>
      </c>
    </row>
    <row r="692" spans="1:17" ht="18" x14ac:dyDescent="0.25">
      <c r="A692" s="260" t="s">
        <v>3410</v>
      </c>
      <c r="B692" s="552"/>
      <c r="C692" s="552">
        <v>69795838.239999995</v>
      </c>
      <c r="D692" s="552"/>
      <c r="E692" s="552">
        <v>62818675.010000005</v>
      </c>
      <c r="F692" s="552"/>
      <c r="G692" s="552">
        <v>102709100.94999993</v>
      </c>
      <c r="H692" s="552"/>
      <c r="I692" s="552">
        <v>271559758.1400001</v>
      </c>
      <c r="J692" s="552"/>
      <c r="K692" s="552">
        <v>478170538.25999999</v>
      </c>
      <c r="L692" s="552"/>
      <c r="M692" s="552">
        <v>723833037.62999964</v>
      </c>
      <c r="N692" s="552"/>
      <c r="O692" s="552">
        <v>2666236263.5300093</v>
      </c>
      <c r="P692" s="552"/>
      <c r="Q692" s="552">
        <v>4375123211.7600088</v>
      </c>
    </row>
    <row r="693" spans="1:17" ht="18" x14ac:dyDescent="0.25">
      <c r="A693" s="260" t="s">
        <v>3411</v>
      </c>
      <c r="B693" s="552"/>
      <c r="C693" s="552">
        <v>88088967.769999996</v>
      </c>
      <c r="D693" s="552"/>
      <c r="E693" s="552">
        <v>39693523.329999983</v>
      </c>
      <c r="F693" s="552"/>
      <c r="G693" s="552">
        <v>85851324.659999982</v>
      </c>
      <c r="H693" s="552"/>
      <c r="I693" s="552">
        <v>215164602.81999993</v>
      </c>
      <c r="J693" s="552"/>
      <c r="K693" s="552">
        <v>392231813.63000017</v>
      </c>
      <c r="L693" s="552"/>
      <c r="M693" s="552">
        <v>574930869.35000026</v>
      </c>
      <c r="N693" s="552"/>
      <c r="O693" s="552">
        <v>2132173431.5900028</v>
      </c>
      <c r="P693" s="552"/>
      <c r="Q693" s="552">
        <v>3528134533.1500034</v>
      </c>
    </row>
    <row r="694" spans="1:17" ht="18" x14ac:dyDescent="0.25">
      <c r="A694" s="260" t="s">
        <v>3412</v>
      </c>
      <c r="B694" s="552"/>
      <c r="C694" s="552">
        <v>75929393.619999975</v>
      </c>
      <c r="D694" s="552"/>
      <c r="E694" s="552">
        <v>35663651.530000009</v>
      </c>
      <c r="F694" s="552"/>
      <c r="G694" s="552">
        <v>66436018.310000002</v>
      </c>
      <c r="H694" s="552"/>
      <c r="I694" s="552">
        <v>159303251.34999985</v>
      </c>
      <c r="J694" s="552"/>
      <c r="K694" s="552">
        <v>283263772.14999998</v>
      </c>
      <c r="L694" s="552"/>
      <c r="M694" s="552">
        <v>430247477.09999919</v>
      </c>
      <c r="N694" s="552"/>
      <c r="O694" s="552">
        <v>1542798600.899997</v>
      </c>
      <c r="P694" s="552"/>
      <c r="Q694" s="552">
        <v>2593642164.9599962</v>
      </c>
    </row>
    <row r="695" spans="1:17" ht="18" x14ac:dyDescent="0.25">
      <c r="A695" s="260" t="s">
        <v>3413</v>
      </c>
      <c r="B695" s="552"/>
      <c r="C695" s="552">
        <v>60552055.679999992</v>
      </c>
      <c r="D695" s="552"/>
      <c r="E695" s="552">
        <v>31653813.620000001</v>
      </c>
      <c r="F695" s="552"/>
      <c r="G695" s="552">
        <v>74411112.630000025</v>
      </c>
      <c r="H695" s="552"/>
      <c r="I695" s="552">
        <v>149835467.65000001</v>
      </c>
      <c r="J695" s="552"/>
      <c r="K695" s="552">
        <v>271192273.62999982</v>
      </c>
      <c r="L695" s="552"/>
      <c r="M695" s="552">
        <v>386798935.0600003</v>
      </c>
      <c r="N695" s="552"/>
      <c r="O695" s="552">
        <v>1265194851.360002</v>
      </c>
      <c r="P695" s="552"/>
      <c r="Q695" s="552">
        <v>2239638509.630002</v>
      </c>
    </row>
    <row r="696" spans="1:17" ht="18" x14ac:dyDescent="0.25">
      <c r="A696" s="260" t="s">
        <v>3414</v>
      </c>
      <c r="B696" s="552"/>
      <c r="C696" s="552">
        <v>84245683.139999971</v>
      </c>
      <c r="D696" s="552"/>
      <c r="E696" s="552">
        <v>46677636.829999998</v>
      </c>
      <c r="F696" s="552"/>
      <c r="G696" s="552">
        <v>91791218.710000008</v>
      </c>
      <c r="H696" s="552"/>
      <c r="I696" s="552">
        <v>190772535.75</v>
      </c>
      <c r="J696" s="552"/>
      <c r="K696" s="552">
        <v>352824996.68000042</v>
      </c>
      <c r="L696" s="552"/>
      <c r="M696" s="552">
        <v>489307084.38999999</v>
      </c>
      <c r="N696" s="552"/>
      <c r="O696" s="552">
        <v>1485710748.9199994</v>
      </c>
      <c r="P696" s="552"/>
      <c r="Q696" s="552">
        <v>2741329904.4200001</v>
      </c>
    </row>
    <row r="697" spans="1:17" ht="18" x14ac:dyDescent="0.25">
      <c r="A697" s="260" t="s">
        <v>3415</v>
      </c>
      <c r="B697" s="552"/>
      <c r="C697" s="552">
        <v>50213085.900000006</v>
      </c>
      <c r="D697" s="552"/>
      <c r="E697" s="552">
        <v>18932846.5</v>
      </c>
      <c r="F697" s="552"/>
      <c r="G697" s="552">
        <v>46387085.770000018</v>
      </c>
      <c r="H697" s="552"/>
      <c r="I697" s="552">
        <v>73985211.719999984</v>
      </c>
      <c r="J697" s="552"/>
      <c r="K697" s="552">
        <v>171273197.80999988</v>
      </c>
      <c r="L697" s="552"/>
      <c r="M697" s="552">
        <v>225791183.65999997</v>
      </c>
      <c r="N697" s="552"/>
      <c r="O697" s="552">
        <v>669511752.13999987</v>
      </c>
      <c r="P697" s="552"/>
      <c r="Q697" s="552">
        <v>1256094363.4999998</v>
      </c>
    </row>
    <row r="698" spans="1:17" s="290" customFormat="1" ht="18" x14ac:dyDescent="0.25">
      <c r="A698" s="272" t="s">
        <v>3361</v>
      </c>
      <c r="B698" s="542"/>
      <c r="C698" s="542">
        <v>10149507.390000001</v>
      </c>
      <c r="D698" s="542"/>
      <c r="E698" s="542">
        <v>594656.43999999994</v>
      </c>
      <c r="F698" s="542"/>
      <c r="G698" s="542">
        <v>7259307.2199999997</v>
      </c>
      <c r="H698" s="542"/>
      <c r="I698" s="542">
        <v>7277137.1100000013</v>
      </c>
      <c r="J698" s="542"/>
      <c r="K698" s="542">
        <v>10759694.82</v>
      </c>
      <c r="L698" s="542"/>
      <c r="M698" s="542">
        <v>8743117.7399999984</v>
      </c>
      <c r="N698" s="542"/>
      <c r="O698" s="542">
        <v>26068691.200000003</v>
      </c>
      <c r="P698" s="542"/>
      <c r="Q698" s="542">
        <v>70852111.920000002</v>
      </c>
    </row>
    <row r="699" spans="1:17" s="290" customFormat="1" ht="18.75" thickBot="1" x14ac:dyDescent="0.3">
      <c r="A699" s="329"/>
      <c r="B699" s="542"/>
      <c r="C699" s="543">
        <v>613057350.19999993</v>
      </c>
      <c r="D699" s="542"/>
      <c r="E699" s="543">
        <v>459692415.98000002</v>
      </c>
      <c r="F699" s="542"/>
      <c r="G699" s="543">
        <v>901463596.09999979</v>
      </c>
      <c r="H699" s="542"/>
      <c r="I699" s="543">
        <v>2191050768.6800003</v>
      </c>
      <c r="J699" s="542"/>
      <c r="K699" s="543">
        <v>4108717808.2200003</v>
      </c>
      <c r="L699" s="542"/>
      <c r="M699" s="543">
        <v>5985362603.7799997</v>
      </c>
      <c r="N699" s="542"/>
      <c r="O699" s="543">
        <v>23792395731.690014</v>
      </c>
      <c r="P699" s="542"/>
      <c r="Q699" s="543">
        <v>38051740275</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3362</v>
      </c>
      <c r="B702" s="611"/>
      <c r="C702" s="611"/>
      <c r="D702" s="611"/>
      <c r="E702" s="611"/>
      <c r="F702" s="611"/>
      <c r="G702" s="611"/>
      <c r="H702" s="611"/>
      <c r="I702" s="611"/>
      <c r="J702" s="611"/>
      <c r="K702" s="611"/>
      <c r="L702" s="611"/>
      <c r="M702" s="611"/>
      <c r="Q702" s="562"/>
    </row>
    <row r="704" spans="1:17" ht="45.6" customHeight="1" x14ac:dyDescent="0.2">
      <c r="A704" s="619" t="s">
        <v>3422</v>
      </c>
      <c r="B704" s="619"/>
      <c r="C704" s="619"/>
      <c r="D704" s="619"/>
      <c r="E704" s="619"/>
      <c r="F704" s="619"/>
      <c r="G704" s="619"/>
      <c r="H704" s="619"/>
      <c r="I704" s="619"/>
      <c r="J704" s="619"/>
      <c r="K704" s="619"/>
      <c r="L704" s="619"/>
      <c r="M704" s="619"/>
      <c r="N704" s="619"/>
      <c r="O704" s="619"/>
      <c r="P704" s="619"/>
      <c r="Q704" s="619"/>
    </row>
    <row r="705" spans="1:17" s="563" customFormat="1" ht="32.25" customHeight="1" x14ac:dyDescent="0.35">
      <c r="A705" s="620" t="s">
        <v>3423</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105" sqref="E10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2.6169459311722592</v>
      </c>
      <c r="H75" s="49"/>
    </row>
    <row r="76" spans="1:14" x14ac:dyDescent="0.25">
      <c r="A76" s="51" t="s">
        <v>1447</v>
      </c>
      <c r="B76" s="51" t="s">
        <v>3008</v>
      </c>
      <c r="C76" s="222">
        <f>'D. Insert Nat Trans Templ'!G266/12</f>
        <v>1.7930540688277408</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0.99541056559522445</v>
      </c>
      <c r="D82" s="573" t="s">
        <v>1187</v>
      </c>
      <c r="E82" s="573" t="s">
        <v>1187</v>
      </c>
      <c r="F82" s="573" t="s">
        <v>1187</v>
      </c>
      <c r="G82" s="577">
        <f>+C82</f>
        <v>0.99541056559522445</v>
      </c>
      <c r="H82" s="49"/>
    </row>
    <row r="83" spans="1:8" x14ac:dyDescent="0.25">
      <c r="A83" s="51" t="s">
        <v>1454</v>
      </c>
      <c r="B83" s="51" t="s">
        <v>1468</v>
      </c>
      <c r="C83" s="576">
        <f>'D. Insert Nat Trans Templ'!M276/100</f>
        <v>1.9567124294947906E-3</v>
      </c>
      <c r="D83" s="573" t="s">
        <v>1187</v>
      </c>
      <c r="E83" s="573" t="s">
        <v>1187</v>
      </c>
      <c r="F83" s="573" t="s">
        <v>1187</v>
      </c>
      <c r="G83" s="578">
        <f t="shared" ref="G83:G86" si="0">+C83</f>
        <v>1.9567124294947906E-3</v>
      </c>
      <c r="H83" s="49"/>
    </row>
    <row r="84" spans="1:8" x14ac:dyDescent="0.25">
      <c r="A84" s="51" t="s">
        <v>1455</v>
      </c>
      <c r="B84" s="51" t="s">
        <v>1466</v>
      </c>
      <c r="C84" s="576">
        <f>'D. Insert Nat Trans Templ'!M277/100</f>
        <v>9.5986231131711393E-4</v>
      </c>
      <c r="D84" s="573" t="s">
        <v>1187</v>
      </c>
      <c r="E84" s="573" t="s">
        <v>1187</v>
      </c>
      <c r="F84" s="573" t="s">
        <v>1187</v>
      </c>
      <c r="G84" s="578">
        <f t="shared" si="0"/>
        <v>9.5986231131711393E-4</v>
      </c>
      <c r="H84" s="49"/>
    </row>
    <row r="85" spans="1:8" x14ac:dyDescent="0.25">
      <c r="A85" s="51" t="s">
        <v>1456</v>
      </c>
      <c r="B85" s="51" t="s">
        <v>1467</v>
      </c>
      <c r="C85" s="576">
        <v>7.3195885362170869E-4</v>
      </c>
      <c r="D85" s="573" t="s">
        <v>1187</v>
      </c>
      <c r="E85" s="573" t="s">
        <v>1187</v>
      </c>
      <c r="F85" s="573" t="s">
        <v>1187</v>
      </c>
      <c r="G85" s="578">
        <f t="shared" si="0"/>
        <v>7.3195885362170869E-4</v>
      </c>
      <c r="H85" s="49"/>
    </row>
    <row r="86" spans="1:8" x14ac:dyDescent="0.25">
      <c r="A86" s="51" t="s">
        <v>1470</v>
      </c>
      <c r="B86" s="51" t="s">
        <v>1469</v>
      </c>
      <c r="C86" s="576">
        <v>9.4090080115264872E-4</v>
      </c>
      <c r="D86" s="573" t="s">
        <v>1187</v>
      </c>
      <c r="E86" s="573" t="s">
        <v>1187</v>
      </c>
      <c r="F86" s="573" t="s">
        <v>1187</v>
      </c>
      <c r="G86" s="578">
        <f t="shared" si="0"/>
        <v>9.4090080115264872E-4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3459</v>
      </c>
      <c r="G9" s="6"/>
      <c r="H9" s="6"/>
      <c r="I9" s="6"/>
      <c r="J9" s="7"/>
    </row>
    <row r="10" spans="2:10" ht="21" x14ac:dyDescent="0.25">
      <c r="B10" s="5"/>
      <c r="C10" s="6"/>
      <c r="D10" s="6"/>
      <c r="E10" s="6"/>
      <c r="F10" s="12" t="s">
        <v>3460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7" sqref="D18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45535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38051.740274650263</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0.44165400904965035</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12586.902374650264</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38051.740274650263</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38051.740274650263</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1.7930540688277408</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7285.4526593699829</v>
      </c>
      <c r="D70" s="131" t="s">
        <v>1190</v>
      </c>
      <c r="E70" s="47"/>
      <c r="F70" s="138">
        <f t="shared" ref="F70:F76" si="0">IF($C$77=0,"",IF(C70="[for completion]","",C70/$C$77))</f>
        <v>0.19146174673707417</v>
      </c>
      <c r="G70" s="138" t="str">
        <f>IF($D$77=0,"",IF(D70="[Mark as ND1 if not relevant]","",D70/$D$77))</f>
        <v/>
      </c>
      <c r="H70" s="49"/>
      <c r="L70" s="49"/>
      <c r="M70" s="49"/>
      <c r="N70" s="81"/>
    </row>
    <row r="71" spans="1:14" x14ac:dyDescent="0.25">
      <c r="A71" s="51" t="s">
        <v>156</v>
      </c>
      <c r="B71" s="47" t="s">
        <v>1505</v>
      </c>
      <c r="C71" s="131">
        <f>'D. Insert Nat Trans Templ'!$K$376/10^6</f>
        <v>16145.66453029004</v>
      </c>
      <c r="D71" s="131" t="s">
        <v>1190</v>
      </c>
      <c r="E71" s="47"/>
      <c r="F71" s="138">
        <f t="shared" si="0"/>
        <v>0.42430817654471925</v>
      </c>
      <c r="G71" s="138" t="str">
        <f t="shared" ref="G71:G76" si="1">IF($D$77=0,"",IF(D71="[Mark as ND1 if not relevant]","",D71/$D$77))</f>
        <v/>
      </c>
      <c r="H71" s="49"/>
      <c r="L71" s="49"/>
      <c r="M71" s="49"/>
      <c r="N71" s="81"/>
    </row>
    <row r="72" spans="1:14" x14ac:dyDescent="0.25">
      <c r="A72" s="51" t="s">
        <v>157</v>
      </c>
      <c r="B72" s="47" t="s">
        <v>1506</v>
      </c>
      <c r="C72" s="131">
        <f>'D. Insert Nat Trans Templ'!$K$377/10^6</f>
        <v>11107.842200640078</v>
      </c>
      <c r="D72" s="131" t="s">
        <v>1190</v>
      </c>
      <c r="E72" s="47"/>
      <c r="F72" s="138">
        <f t="shared" si="0"/>
        <v>0.2919141705600275</v>
      </c>
      <c r="G72" s="138" t="str">
        <f t="shared" si="1"/>
        <v/>
      </c>
      <c r="H72" s="49"/>
      <c r="L72" s="49"/>
      <c r="M72" s="49"/>
      <c r="N72" s="81"/>
    </row>
    <row r="73" spans="1:14" x14ac:dyDescent="0.25">
      <c r="A73" s="51" t="s">
        <v>158</v>
      </c>
      <c r="B73" s="47" t="s">
        <v>1507</v>
      </c>
      <c r="C73" s="131">
        <f>'D. Insert Nat Trans Templ'!$K$378/10^6</f>
        <v>2031.8626644199953</v>
      </c>
      <c r="D73" s="131" t="s">
        <v>1190</v>
      </c>
      <c r="E73" s="47"/>
      <c r="F73" s="138">
        <f t="shared" si="0"/>
        <v>5.3397365002346896E-2</v>
      </c>
      <c r="G73" s="138" t="str">
        <f t="shared" si="1"/>
        <v/>
      </c>
      <c r="H73" s="49"/>
      <c r="L73" s="49"/>
      <c r="M73" s="49"/>
      <c r="N73" s="81"/>
    </row>
    <row r="74" spans="1:14" x14ac:dyDescent="0.25">
      <c r="A74" s="51" t="s">
        <v>159</v>
      </c>
      <c r="B74" s="47" t="s">
        <v>1508</v>
      </c>
      <c r="C74" s="131">
        <f>'D. Insert Nat Trans Templ'!$K$379/10^6</f>
        <v>1367.8141861900024</v>
      </c>
      <c r="D74" s="131" t="s">
        <v>1190</v>
      </c>
      <c r="E74" s="47"/>
      <c r="F74" s="138">
        <f t="shared" si="0"/>
        <v>3.5946166359735035E-2</v>
      </c>
      <c r="G74" s="138" t="str">
        <f t="shared" si="1"/>
        <v/>
      </c>
      <c r="H74" s="49"/>
      <c r="L74" s="49"/>
      <c r="M74" s="49"/>
      <c r="N74" s="81"/>
    </row>
    <row r="75" spans="1:14" x14ac:dyDescent="0.25">
      <c r="A75" s="51" t="s">
        <v>160</v>
      </c>
      <c r="B75" s="47" t="s">
        <v>1509</v>
      </c>
      <c r="C75" s="131">
        <f>SUM('D. Insert Nat Trans Templ'!K380:K382)/10^6</f>
        <v>112.80023206999999</v>
      </c>
      <c r="D75" s="131" t="s">
        <v>1190</v>
      </c>
      <c r="E75" s="47"/>
      <c r="F75" s="138">
        <f t="shared" si="0"/>
        <v>2.9643908860890389E-3</v>
      </c>
      <c r="G75" s="138" t="str">
        <f t="shared" si="1"/>
        <v/>
      </c>
      <c r="H75" s="49"/>
      <c r="L75" s="49"/>
      <c r="M75" s="49"/>
      <c r="N75" s="81"/>
    </row>
    <row r="76" spans="1:14" x14ac:dyDescent="0.25">
      <c r="A76" s="51" t="s">
        <v>161</v>
      </c>
      <c r="B76" s="47" t="s">
        <v>1510</v>
      </c>
      <c r="C76" s="131">
        <f>SUM('D. Insert Nat Trans Templ'!K383)/10^6</f>
        <v>0.30380167000000002</v>
      </c>
      <c r="D76" s="131" t="s">
        <v>1190</v>
      </c>
      <c r="E76" s="47"/>
      <c r="F76" s="138">
        <f t="shared" si="0"/>
        <v>7.9839100079843483E-6</v>
      </c>
      <c r="G76" s="138" t="str">
        <f t="shared" si="1"/>
        <v/>
      </c>
      <c r="H76" s="49"/>
      <c r="L76" s="49"/>
      <c r="M76" s="49"/>
      <c r="N76" s="81"/>
    </row>
    <row r="77" spans="1:14" x14ac:dyDescent="0.25">
      <c r="A77" s="51" t="s">
        <v>162</v>
      </c>
      <c r="B77" s="84" t="s">
        <v>141</v>
      </c>
      <c r="C77" s="133">
        <f>SUM(C70:C76)</f>
        <v>38051.740274650103</v>
      </c>
      <c r="D77" s="133">
        <f>SUM(D70:D76)</f>
        <v>0</v>
      </c>
      <c r="E77" s="68"/>
      <c r="F77" s="139">
        <f>SUM(F70:F76)</f>
        <v>0.99999999999999989</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2.2659199273836914</v>
      </c>
      <c r="D89" s="135">
        <f>C89+1</f>
        <v>3.2659199273836914</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3237.5</v>
      </c>
      <c r="D93" s="131">
        <v>0</v>
      </c>
      <c r="E93" s="47"/>
      <c r="F93" s="138">
        <f>IF($C$100=0,"",IF(C93="[for completion]","",IF(C93="","",C93/$C$100)))</f>
        <v>0.12713609302025047</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8225.0750000000007</v>
      </c>
      <c r="D94" s="131">
        <f>C93</f>
        <v>3237.5</v>
      </c>
      <c r="E94" s="47"/>
      <c r="F94" s="138">
        <f t="shared" ref="F94:F99" si="3">IF($C$100=0,"",IF(C94="[for completion]","",IF(C94="","",C94/$C$100)))</f>
        <v>0.32299734372155575</v>
      </c>
      <c r="G94" s="138">
        <f t="shared" ref="G94:G99" si="4">IF($D$100=0,"",IF(D94="[Mark as ND1 if not relevant]","",IF(D94="","",D94/$D$100)))</f>
        <v>0.12713609302025047</v>
      </c>
      <c r="H94" s="49"/>
      <c r="L94" s="49"/>
      <c r="M94" s="49"/>
      <c r="N94" s="81"/>
    </row>
    <row r="95" spans="1:14" x14ac:dyDescent="0.25">
      <c r="A95" s="51" t="s">
        <v>180</v>
      </c>
      <c r="B95" s="47" t="s">
        <v>1506</v>
      </c>
      <c r="C95" s="131">
        <f>(SUMIF('D. Insert Nat Trans Templ'!$S$18:$S$37, "&lt;3", 'D. Insert Nat Trans Templ'!$G$18:$G$37)/10^6-C93-C94)</f>
        <v>8892.5999999999985</v>
      </c>
      <c r="D95" s="131">
        <f t="shared" ref="D95:D97" si="5">C94</f>
        <v>8225.0750000000007</v>
      </c>
      <c r="E95" s="47"/>
      <c r="F95" s="138">
        <f t="shared" si="3"/>
        <v>0.34921094078513643</v>
      </c>
      <c r="G95" s="138">
        <f t="shared" si="4"/>
        <v>0.32299734372155575</v>
      </c>
      <c r="H95" s="49"/>
      <c r="L95" s="49"/>
      <c r="M95" s="49"/>
      <c r="N95" s="81"/>
    </row>
    <row r="96" spans="1:14" x14ac:dyDescent="0.25">
      <c r="A96" s="51" t="s">
        <v>181</v>
      </c>
      <c r="B96" s="47" t="s">
        <v>1507</v>
      </c>
      <c r="C96" s="131">
        <f>(SUMIF('D. Insert Nat Trans Templ'!$S$18:$S$37, "&lt;4", 'D. Insert Nat Trans Templ'!$G$18:$G$37)/10^6-C93-C94-C95)</f>
        <v>3070.0375000000022</v>
      </c>
      <c r="D96" s="131">
        <f t="shared" si="5"/>
        <v>8892.5999999999985</v>
      </c>
      <c r="E96" s="47"/>
      <c r="F96" s="138">
        <f t="shared" si="3"/>
        <v>0.12055986816236525</v>
      </c>
      <c r="G96" s="138">
        <f t="shared" si="4"/>
        <v>0.34921094078513643</v>
      </c>
      <c r="H96" s="49"/>
      <c r="L96" s="49"/>
      <c r="M96" s="49"/>
      <c r="N96" s="81"/>
    </row>
    <row r="97" spans="1:14" x14ac:dyDescent="0.25">
      <c r="A97" s="51" t="s">
        <v>182</v>
      </c>
      <c r="B97" s="47" t="s">
        <v>1508</v>
      </c>
      <c r="C97" s="131">
        <f>SUMIF('D. Insert Nat Trans Templ'!$S$18:$S$37, "&lt;5", 'D. Insert Nat Trans Templ'!$G$18:$G$37)/10^6-C93-C94-C95-C96</f>
        <v>1838.875</v>
      </c>
      <c r="D97" s="131">
        <f t="shared" si="5"/>
        <v>3070.0375000000022</v>
      </c>
      <c r="E97" s="47"/>
      <c r="F97" s="138">
        <f t="shared" si="3"/>
        <v>7.2212319089610219E-2</v>
      </c>
      <c r="G97" s="138">
        <f t="shared" si="4"/>
        <v>0.12055986816236525</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38051.740274650263</v>
      </c>
      <c r="D115" s="131">
        <f>+C115</f>
        <v>38051.740274650263</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38051.740274650263</v>
      </c>
      <c r="D130" s="131">
        <f>SUM(D112:D129)</f>
        <v>38051.740274650263</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38051.740274650263</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B269" sqref="B269"/>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38051.740274650263</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38051.740274650263</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120748</v>
      </c>
      <c r="D28" s="132">
        <v>0</v>
      </c>
      <c r="F28" s="132">
        <f>IF(AND(C28="[For completion]",D28="[For completion]"),"[For completion]",SUM(C28:D28))</f>
        <v>120748</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(29541061.39/10^6)/C15</f>
        <v>7.7633929951109217E-4</v>
      </c>
      <c r="D36" s="126">
        <v>0</v>
      </c>
      <c r="E36" s="146"/>
      <c r="F36" s="126">
        <f>IF(AND(C36="[For completion]",D36="[For completion]"),"[For completion]",SUM(C36:D36))</f>
        <v>7.7633929951109217E-4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8.2969849801173681E-2</v>
      </c>
      <c r="D99" s="126">
        <v>0</v>
      </c>
      <c r="E99" s="126"/>
      <c r="F99" s="126">
        <f>+C99+D99</f>
        <v>8.2969849801173681E-2</v>
      </c>
      <c r="G99" s="51"/>
    </row>
    <row r="100" spans="1:7" x14ac:dyDescent="0.25">
      <c r="A100" s="51" t="s">
        <v>561</v>
      </c>
      <c r="B100" s="68" t="s">
        <v>3302</v>
      </c>
      <c r="C100" s="126">
        <f>VLOOKUP(B100, 'D. Insert Nat Trans Templ'!$A$283:$M$296, 13, FALSE)/100</f>
        <v>0.21457694308358377</v>
      </c>
      <c r="D100" s="126">
        <v>0</v>
      </c>
      <c r="E100" s="126"/>
      <c r="F100" s="126">
        <f t="shared" ref="F100:F110" si="0">+C100+D100</f>
        <v>0.21457694308358377</v>
      </c>
      <c r="G100" s="51"/>
    </row>
    <row r="101" spans="1:7" x14ac:dyDescent="0.25">
      <c r="A101" s="51" t="s">
        <v>562</v>
      </c>
      <c r="B101" s="68" t="s">
        <v>3303</v>
      </c>
      <c r="C101" s="126">
        <f>VLOOKUP(B101, 'D. Insert Nat Trans Templ'!$A$283:$M$296, 13, FALSE)/100</f>
        <v>8.2648989995504196E-3</v>
      </c>
      <c r="D101" s="126">
        <v>0</v>
      </c>
      <c r="E101" s="126"/>
      <c r="F101" s="126">
        <f t="shared" si="0"/>
        <v>8.2648989995504196E-3</v>
      </c>
      <c r="G101" s="51"/>
    </row>
    <row r="102" spans="1:7" x14ac:dyDescent="0.25">
      <c r="A102" s="51" t="s">
        <v>563</v>
      </c>
      <c r="B102" s="68" t="s">
        <v>3304</v>
      </c>
      <c r="C102" s="126">
        <f>VLOOKUP(B102, 'D. Insert Nat Trans Templ'!$A$283:$M$296, 13, FALSE)/100</f>
        <v>8.0731807544116314E-3</v>
      </c>
      <c r="D102" s="126">
        <v>0</v>
      </c>
      <c r="E102" s="126"/>
      <c r="F102" s="126">
        <f t="shared" si="0"/>
        <v>8.0731807544116314E-3</v>
      </c>
      <c r="G102" s="51"/>
    </row>
    <row r="103" spans="1:7" x14ac:dyDescent="0.25">
      <c r="A103" s="51" t="s">
        <v>564</v>
      </c>
      <c r="B103" s="68" t="s">
        <v>3305</v>
      </c>
      <c r="C103" s="126">
        <f>VLOOKUP(B103, 'D. Insert Nat Trans Templ'!$A$283:$M$296, 13, FALSE)/100</f>
        <v>1.2192419643808265E-2</v>
      </c>
      <c r="D103" s="126">
        <v>0</v>
      </c>
      <c r="E103" s="126"/>
      <c r="F103" s="126">
        <f t="shared" si="0"/>
        <v>1.2192419643808265E-2</v>
      </c>
      <c r="G103" s="51"/>
    </row>
    <row r="104" spans="1:7" x14ac:dyDescent="0.25">
      <c r="A104" s="51" t="s">
        <v>565</v>
      </c>
      <c r="B104" s="68" t="s">
        <v>3306</v>
      </c>
      <c r="C104" s="126">
        <f>VLOOKUP(B104, 'D. Insert Nat Trans Templ'!$A$283:$M$296, 13, FALSE)/100</f>
        <v>4.8389000889132133E-4</v>
      </c>
      <c r="D104" s="126">
        <v>0</v>
      </c>
      <c r="E104" s="126"/>
      <c r="F104" s="126">
        <f t="shared" si="0"/>
        <v>4.8389000889132133E-4</v>
      </c>
      <c r="G104" s="51"/>
    </row>
    <row r="105" spans="1:7" x14ac:dyDescent="0.25">
      <c r="A105" s="51" t="s">
        <v>566</v>
      </c>
      <c r="B105" s="68" t="s">
        <v>3307</v>
      </c>
      <c r="C105" s="126">
        <f>VLOOKUP(B105, 'D. Insert Nat Trans Templ'!$A$283:$M$296, 13, FALSE)/100</f>
        <v>1.8655255026703198E-2</v>
      </c>
      <c r="D105" s="126">
        <v>0</v>
      </c>
      <c r="E105" s="126"/>
      <c r="F105" s="126">
        <f t="shared" si="0"/>
        <v>1.8655255026703198E-2</v>
      </c>
      <c r="G105" s="51"/>
    </row>
    <row r="106" spans="1:7" x14ac:dyDescent="0.25">
      <c r="A106" s="51" t="s">
        <v>567</v>
      </c>
      <c r="B106" s="68" t="s">
        <v>3308</v>
      </c>
      <c r="C106" s="126">
        <f>VLOOKUP(B106, 'D. Insert Nat Trans Templ'!$A$283:$M$296, 13, FALSE)/100</f>
        <v>0.54063182743591687</v>
      </c>
      <c r="D106" s="126">
        <v>0</v>
      </c>
      <c r="E106" s="126"/>
      <c r="F106" s="126">
        <f t="shared" si="0"/>
        <v>0.54063182743591687</v>
      </c>
      <c r="G106" s="51"/>
    </row>
    <row r="107" spans="1:7" x14ac:dyDescent="0.25">
      <c r="A107" s="51" t="s">
        <v>568</v>
      </c>
      <c r="B107" s="68" t="s">
        <v>3309</v>
      </c>
      <c r="C107" s="126">
        <f>VLOOKUP(B107, 'D. Insert Nat Trans Templ'!$A$283:$M$296, 13, FALSE)/100</f>
        <v>2.8694896441237737E-3</v>
      </c>
      <c r="D107" s="126">
        <v>0</v>
      </c>
      <c r="E107" s="126"/>
      <c r="F107" s="126">
        <f t="shared" si="0"/>
        <v>2.8694896441237737E-3</v>
      </c>
      <c r="G107" s="51"/>
    </row>
    <row r="108" spans="1:7" x14ac:dyDescent="0.25">
      <c r="A108" s="51" t="s">
        <v>569</v>
      </c>
      <c r="B108" s="68" t="s">
        <v>3310</v>
      </c>
      <c r="C108" s="126">
        <f>VLOOKUP(B108, 'D. Insert Nat Trans Templ'!$A$283:$M$296, 13, FALSE)/100</f>
        <v>0.10122321640728195</v>
      </c>
      <c r="D108" s="126">
        <v>0</v>
      </c>
      <c r="E108" s="126"/>
      <c r="F108" s="126">
        <f t="shared" si="0"/>
        <v>0.10122321640728195</v>
      </c>
      <c r="G108" s="51"/>
    </row>
    <row r="109" spans="1:7" x14ac:dyDescent="0.25">
      <c r="A109" s="51" t="s">
        <v>570</v>
      </c>
      <c r="B109" s="68" t="s">
        <v>3311</v>
      </c>
      <c r="C109" s="126">
        <f>VLOOKUP(B109, 'D. Insert Nat Trans Templ'!$A$283:$M$296, 13, FALSE)/100</f>
        <v>9.0109993354305501E-3</v>
      </c>
      <c r="D109" s="126">
        <v>0</v>
      </c>
      <c r="E109" s="126"/>
      <c r="F109" s="126">
        <f t="shared" si="0"/>
        <v>9.0109993354305501E-3</v>
      </c>
      <c r="G109" s="51"/>
    </row>
    <row r="110" spans="1:7" x14ac:dyDescent="0.25">
      <c r="A110" s="51" t="s">
        <v>571</v>
      </c>
      <c r="B110" s="68" t="s">
        <v>3312</v>
      </c>
      <c r="C110" s="126">
        <f>VLOOKUP(B110, 'D. Insert Nat Trans Templ'!$A$283:$M$296, 13, FALSE)/100</f>
        <v>1.0480298499304312E-3</v>
      </c>
      <c r="D110" s="126">
        <v>0</v>
      </c>
      <c r="E110" s="126"/>
      <c r="F110" s="126">
        <f t="shared" si="0"/>
        <v>1.0480298499304312E-3</v>
      </c>
      <c r="G110" s="51"/>
    </row>
    <row r="111" spans="1:7" x14ac:dyDescent="0.25">
      <c r="A111" s="51" t="s">
        <v>572</v>
      </c>
      <c r="B111" s="68" t="s">
        <v>141</v>
      </c>
      <c r="C111" s="126">
        <f>SUM(C99:C110)</f>
        <v>0.99999999999080591</v>
      </c>
      <c r="D111" s="126">
        <f>SUM(D99:D110)</f>
        <v>0</v>
      </c>
      <c r="E111" s="126"/>
      <c r="F111" s="126">
        <f>+C111+D111</f>
        <v>0.99999999999080591</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0.73114799627912685</v>
      </c>
      <c r="D150" s="126">
        <v>0</v>
      </c>
      <c r="E150" s="127"/>
      <c r="F150" s="126">
        <f>+C150+D150</f>
        <v>0.73114799627912685</v>
      </c>
    </row>
    <row r="151" spans="1:7" x14ac:dyDescent="0.25">
      <c r="A151" s="51" t="s">
        <v>594</v>
      </c>
      <c r="B151" s="51" t="s">
        <v>595</v>
      </c>
      <c r="C151" s="126">
        <f>'D. Insert Nat Trans Templ'!M316/100</f>
        <v>0.2688520037208732</v>
      </c>
      <c r="D151" s="126">
        <v>0</v>
      </c>
      <c r="E151" s="127"/>
      <c r="F151" s="126">
        <f t="shared" ref="F151:F152" si="1">+C151+D151</f>
        <v>0.2688520037208732</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0.90784585160474629</v>
      </c>
      <c r="D161" s="126">
        <v>0</v>
      </c>
      <c r="E161" s="127"/>
      <c r="F161" s="126">
        <f t="shared" ref="F161:F162" si="2">+C161+D161</f>
        <v>0.90784585160474629</v>
      </c>
    </row>
    <row r="162" spans="1:7" x14ac:dyDescent="0.25">
      <c r="A162" s="51" t="s">
        <v>608</v>
      </c>
      <c r="B162" s="51" t="s">
        <v>139</v>
      </c>
      <c r="C162" s="126">
        <f>'D. Insert Nat Trans Templ'!M323/100</f>
        <v>9.2154148404452046E-2</v>
      </c>
      <c r="D162" s="126">
        <v>0</v>
      </c>
      <c r="E162" s="127"/>
      <c r="F162" s="126">
        <f t="shared" si="2"/>
        <v>9.2154148404452046E-2</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14.79%</f>
        <v>0.1479</v>
      </c>
      <c r="D170" s="126">
        <v>0</v>
      </c>
      <c r="E170" s="127"/>
      <c r="F170" s="126">
        <f>+C170+D170</f>
        <v>0.1479</v>
      </c>
    </row>
    <row r="171" spans="1:7" x14ac:dyDescent="0.25">
      <c r="A171" s="51" t="s">
        <v>618</v>
      </c>
      <c r="B171" s="47" t="s">
        <v>3010</v>
      </c>
      <c r="C171" s="126">
        <v>0.1681</v>
      </c>
      <c r="D171" s="126">
        <v>0</v>
      </c>
      <c r="E171" s="127"/>
      <c r="F171" s="126">
        <f t="shared" ref="F171:F174" si="3">+C171+D171</f>
        <v>0.1681</v>
      </c>
    </row>
    <row r="172" spans="1:7" x14ac:dyDescent="0.25">
      <c r="A172" s="51" t="s">
        <v>620</v>
      </c>
      <c r="B172" s="47" t="s">
        <v>3011</v>
      </c>
      <c r="C172" s="126">
        <v>0.24260000000000001</v>
      </c>
      <c r="D172" s="126">
        <v>0</v>
      </c>
      <c r="E172" s="126"/>
      <c r="F172" s="126">
        <f t="shared" si="3"/>
        <v>0.24260000000000001</v>
      </c>
    </row>
    <row r="173" spans="1:7" x14ac:dyDescent="0.25">
      <c r="A173" s="51" t="s">
        <v>622</v>
      </c>
      <c r="B173" s="47" t="s">
        <v>3012</v>
      </c>
      <c r="C173" s="126">
        <f>32.63%+11.42%</f>
        <v>0.4405</v>
      </c>
      <c r="D173" s="126">
        <v>0</v>
      </c>
      <c r="E173" s="126"/>
      <c r="F173" s="126">
        <f t="shared" si="3"/>
        <v>0.4405</v>
      </c>
    </row>
    <row r="174" spans="1:7" x14ac:dyDescent="0.25">
      <c r="A174" s="51" t="s">
        <v>624</v>
      </c>
      <c r="B174" s="47" t="s">
        <v>3013</v>
      </c>
      <c r="C174" s="126">
        <f>0.03%+0.05%+0.02%</f>
        <v>1E-3</v>
      </c>
      <c r="D174" s="126">
        <v>0</v>
      </c>
      <c r="E174" s="126"/>
      <c r="F174" s="126">
        <f t="shared" si="3"/>
        <v>1E-3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1.6728596547743574E-3</v>
      </c>
      <c r="D180" s="183">
        <v>0</v>
      </c>
      <c r="E180" s="127"/>
      <c r="F180" s="183">
        <f>+C180+D180</f>
        <v>1.6728596547743574E-3</v>
      </c>
    </row>
    <row r="181" spans="1:7" outlineLevel="1" x14ac:dyDescent="0.25">
      <c r="A181" s="51" t="s">
        <v>2627</v>
      </c>
      <c r="B181" s="120" t="s">
        <v>2626</v>
      </c>
      <c r="C181" s="183">
        <f>(11592834.35+'D. Insert Nat Trans Templ'!K278)/'D. Insert Nat Trans Templ'!K279</f>
        <v>1.9775194224017655E-3</v>
      </c>
      <c r="D181" s="183">
        <v>0</v>
      </c>
      <c r="E181" s="127"/>
      <c r="F181" s="183">
        <f>+C181+D181</f>
        <v>1.9775194224017655E-3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315.13350345057694</v>
      </c>
      <c r="D187" s="132">
        <f>D214</f>
        <v>120748</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1085.3712128799962</v>
      </c>
      <c r="D190" s="132">
        <f>VLOOKUP(B190, 'D. Insert Nat Trans Templ'!$A$389:$M$402, 7, FALSE)</f>
        <v>18368</v>
      </c>
      <c r="E190" s="65"/>
      <c r="F190" s="138">
        <f>IF($C$214=0,"",IF(C190="[for completion]","",IF(C190="","",C190/$C$214)))</f>
        <v>2.8523563049836852E-2</v>
      </c>
      <c r="G190" s="138">
        <f>IF($D$214=0,"",IF(D190="[for completion]","",IF(D190="","",D190/$D$214)))</f>
        <v>0.15211846158942591</v>
      </c>
    </row>
    <row r="191" spans="1:7" x14ac:dyDescent="0.25">
      <c r="A191" s="51" t="s">
        <v>644</v>
      </c>
      <c r="B191" s="68" t="s">
        <v>3377</v>
      </c>
      <c r="C191" s="131">
        <f>VLOOKUP(B191, 'D. Insert Nat Trans Templ'!$A$389:$M$402, 11, FALSE)/1000000</f>
        <v>4542.8369038699848</v>
      </c>
      <c r="D191" s="132">
        <f>VLOOKUP(B191, 'D. Insert Nat Trans Templ'!$A$389:$M$402, 7, FALSE)</f>
        <v>30162</v>
      </c>
      <c r="E191" s="65"/>
      <c r="F191" s="138">
        <f t="shared" ref="F191:F213" si="4">IF($C$214=0,"",IF(C191="[for completion]","",IF(C191="","",C191/$C$214)))</f>
        <v>0.11938578554044246</v>
      </c>
      <c r="G191" s="138">
        <f t="shared" ref="G191:G213" si="5">IF($D$214=0,"",IF(D191="[for completion]","",IF(D191="","",D191/$D$214)))</f>
        <v>0.2497929572332461</v>
      </c>
    </row>
    <row r="192" spans="1:7" x14ac:dyDescent="0.25">
      <c r="A192" s="51" t="s">
        <v>645</v>
      </c>
      <c r="B192" s="68" t="s">
        <v>3378</v>
      </c>
      <c r="C192" s="131">
        <f>VLOOKUP(B192, 'D. Insert Nat Trans Templ'!$A$389:$M$402, 11, FALSE)/1000000</f>
        <v>6064.6347374400038</v>
      </c>
      <c r="D192" s="132">
        <f>VLOOKUP(B192, 'D. Insert Nat Trans Templ'!$A$389:$M$402, 7, FALSE)</f>
        <v>24493</v>
      </c>
      <c r="E192" s="65"/>
      <c r="F192" s="138">
        <f t="shared" si="4"/>
        <v>0.15937864322805359</v>
      </c>
      <c r="G192" s="138">
        <f t="shared" si="5"/>
        <v>0.20284393944413159</v>
      </c>
    </row>
    <row r="193" spans="1:7" x14ac:dyDescent="0.25">
      <c r="A193" s="51" t="s">
        <v>646</v>
      </c>
      <c r="B193" s="68" t="s">
        <v>3379</v>
      </c>
      <c r="C193" s="131">
        <f>VLOOKUP(B193, 'D. Insert Nat Trans Templ'!$A$389:$M$402, 11, FALSE)/1000000</f>
        <v>5635.0253653700202</v>
      </c>
      <c r="D193" s="132">
        <f>VLOOKUP(B193, 'D. Insert Nat Trans Templ'!$A$389:$M$402, 7, FALSE)</f>
        <v>16239</v>
      </c>
      <c r="E193" s="65"/>
      <c r="F193" s="138">
        <f t="shared" si="4"/>
        <v>0.14808850593159495</v>
      </c>
      <c r="G193" s="138">
        <f t="shared" si="5"/>
        <v>0.13448669957266374</v>
      </c>
    </row>
    <row r="194" spans="1:7" x14ac:dyDescent="0.25">
      <c r="A194" s="51" t="s">
        <v>647</v>
      </c>
      <c r="B194" s="68" t="s">
        <v>3380</v>
      </c>
      <c r="C194" s="131">
        <f>VLOOKUP(B194, 'D. Insert Nat Trans Templ'!$A$389:$M$402, 11, FALSE)/1000000</f>
        <v>4875.9126736500084</v>
      </c>
      <c r="D194" s="132">
        <f>VLOOKUP(B194, 'D. Insert Nat Trans Templ'!$A$389:$M$402, 7, FALSE)</f>
        <v>10894</v>
      </c>
      <c r="E194" s="65"/>
      <c r="F194" s="138">
        <f t="shared" si="4"/>
        <v>0.12813901909496447</v>
      </c>
      <c r="G194" s="138">
        <f t="shared" si="5"/>
        <v>9.0220956040679756E-2</v>
      </c>
    </row>
    <row r="195" spans="1:7" x14ac:dyDescent="0.25">
      <c r="A195" s="51" t="s">
        <v>648</v>
      </c>
      <c r="B195" s="68" t="s">
        <v>3381</v>
      </c>
      <c r="C195" s="131">
        <f>VLOOKUP(B195, 'D. Insert Nat Trans Templ'!$A$389:$M$402, 11, FALSE)/1000000</f>
        <v>3813.8495935700089</v>
      </c>
      <c r="D195" s="132">
        <f>VLOOKUP(B195, 'D. Insert Nat Trans Templ'!$A$389:$M$402, 7, FALSE)</f>
        <v>6973</v>
      </c>
      <c r="E195" s="65"/>
      <c r="F195" s="138">
        <f t="shared" si="4"/>
        <v>0.10022799393779071</v>
      </c>
      <c r="G195" s="138">
        <f t="shared" si="5"/>
        <v>5.7748368502997978E-2</v>
      </c>
    </row>
    <row r="196" spans="1:7" x14ac:dyDescent="0.25">
      <c r="A196" s="51" t="s">
        <v>649</v>
      </c>
      <c r="B196" s="68" t="s">
        <v>3382</v>
      </c>
      <c r="C196" s="131">
        <f>VLOOKUP(B196, 'D. Insert Nat Trans Templ'!$A$389:$M$402, 11, FALSE)/1000000</f>
        <v>2812.3389910600099</v>
      </c>
      <c r="D196" s="132">
        <f>VLOOKUP(B196, 'D. Insert Nat Trans Templ'!$A$389:$M$402, 7, FALSE)</f>
        <v>4346</v>
      </c>
      <c r="E196" s="65"/>
      <c r="F196" s="138">
        <f t="shared" si="4"/>
        <v>7.3908288313782683E-2</v>
      </c>
      <c r="G196" s="138">
        <f t="shared" si="5"/>
        <v>3.5992314572498095E-2</v>
      </c>
    </row>
    <row r="197" spans="1:7" x14ac:dyDescent="0.25">
      <c r="A197" s="51" t="s">
        <v>650</v>
      </c>
      <c r="B197" s="68" t="s">
        <v>3383</v>
      </c>
      <c r="C197" s="131">
        <f>VLOOKUP(B197, 'D. Insert Nat Trans Templ'!$A$389:$M$402, 11, FALSE)/1000000</f>
        <v>2211.5120464699939</v>
      </c>
      <c r="D197" s="132">
        <f>VLOOKUP(B197, 'D. Insert Nat Trans Templ'!$A$389:$M$402, 7, FALSE)</f>
        <v>2957</v>
      </c>
      <c r="E197" s="65"/>
      <c r="F197" s="138">
        <f t="shared" si="4"/>
        <v>5.8118552016484193E-2</v>
      </c>
      <c r="G197" s="138">
        <f t="shared" si="5"/>
        <v>2.4489018451651374E-2</v>
      </c>
    </row>
    <row r="198" spans="1:7" x14ac:dyDescent="0.25">
      <c r="A198" s="51" t="s">
        <v>651</v>
      </c>
      <c r="B198" s="68" t="s">
        <v>3384</v>
      </c>
      <c r="C198" s="131">
        <f>VLOOKUP(B198, 'D. Insert Nat Trans Templ'!$A$389:$M$402, 11, FALSE)/1000000</f>
        <v>1619.2751189199989</v>
      </c>
      <c r="D198" s="132">
        <f>VLOOKUP(B198, 'D. Insert Nat Trans Templ'!$A$389:$M$402, 7, FALSE)</f>
        <v>1910</v>
      </c>
      <c r="E198" s="65"/>
      <c r="F198" s="138">
        <f t="shared" si="4"/>
        <v>4.2554561426951507E-2</v>
      </c>
      <c r="G198" s="138">
        <f t="shared" si="5"/>
        <v>1.5818067379998014E-2</v>
      </c>
    </row>
    <row r="199" spans="1:7" x14ac:dyDescent="0.25">
      <c r="A199" s="51" t="s">
        <v>652</v>
      </c>
      <c r="B199" s="68" t="s">
        <v>3385</v>
      </c>
      <c r="C199" s="131">
        <f>VLOOKUP(B199, 'D. Insert Nat Trans Templ'!$A$389:$M$402, 11, FALSE)/1000000</f>
        <v>1264.4177367599968</v>
      </c>
      <c r="D199" s="132">
        <f>VLOOKUP(B199, 'D. Insert Nat Trans Templ'!$A$389:$M$402, 7, FALSE)</f>
        <v>1333</v>
      </c>
      <c r="E199" s="68"/>
      <c r="F199" s="138">
        <f t="shared" si="4"/>
        <v>3.3228906947058844E-2</v>
      </c>
      <c r="G199" s="138">
        <f t="shared" si="5"/>
        <v>1.1039520323317984E-2</v>
      </c>
    </row>
    <row r="200" spans="1:7" x14ac:dyDescent="0.25">
      <c r="A200" s="51" t="s">
        <v>653</v>
      </c>
      <c r="B200" s="68" t="s">
        <v>3428</v>
      </c>
      <c r="C200" s="131">
        <f>('D. Insert Nat Trans Templ'!K399+'D. Insert Nat Trans Templ'!K400+'D. Insert Nat Trans Templ'!K401+'D. Insert Nat Trans Templ'!K402)/1000000</f>
        <v>4126.5658946600042</v>
      </c>
      <c r="D200" s="132">
        <f>+'D. Insert Nat Trans Templ'!G399+'D. Insert Nat Trans Templ'!G400+'D. Insert Nat Trans Templ'!G401+'D. Insert Nat Trans Templ'!G402</f>
        <v>3073</v>
      </c>
      <c r="E200" s="68"/>
      <c r="F200" s="138">
        <f t="shared" si="4"/>
        <v>0.10844618051303984</v>
      </c>
      <c r="G200" s="138">
        <f t="shared" si="5"/>
        <v>2.5449696889389473E-2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38051.740274650023</v>
      </c>
      <c r="D214" s="76">
        <f>SUM(D190:D213)</f>
        <v>120748</v>
      </c>
      <c r="E214" s="120"/>
      <c r="F214" s="147">
        <f>SUM(F190:F213)</f>
        <v>1</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0.46684701531738582</v>
      </c>
      <c r="D238" s="132">
        <f>D249</f>
        <v>120748</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13275.432311170025</v>
      </c>
      <c r="D241" s="132">
        <f>+SUM('D. Insert Nat Trans Templ'!G354:G358)</f>
        <v>61960</v>
      </c>
      <c r="F241" s="138">
        <f>IF($C$249=0,"",IF(C241="[Mark as ND1 if not relevant]","",C241/$C$249))</f>
        <v>0.34887845379345411</v>
      </c>
      <c r="G241" s="138">
        <f>IF($D$249=0,"",IF(D241="[Mark as ND1 if not relevant]","",D241/$D$249))</f>
        <v>0.51313479312286747</v>
      </c>
    </row>
    <row r="242" spans="1:7" x14ac:dyDescent="0.25">
      <c r="A242" s="51" t="s">
        <v>707</v>
      </c>
      <c r="B242" s="51" t="s">
        <v>675</v>
      </c>
      <c r="C242" s="131">
        <f>('D. Insert Nat Trans Templ'!K359+'D. Insert Nat Trans Templ'!K360)/1000000</f>
        <v>7971.4931641400162</v>
      </c>
      <c r="D242" s="132">
        <f>('D. Insert Nat Trans Templ'!G359+'D. Insert Nat Trans Templ'!G360)</f>
        <v>22751</v>
      </c>
      <c r="F242" s="138">
        <f t="shared" ref="F242:F248" si="8">IF($C$249=0,"",IF(C242="[Mark as ND1 if not relevant]","",C242/$C$249))</f>
        <v>0.20949089599065179</v>
      </c>
      <c r="G242" s="138">
        <f t="shared" ref="G242:G248" si="9">IF($D$249=0,"",IF(D242="[Mark as ND1 if not relevant]","",D242/$D$249))</f>
        <v>0.18841719945671978</v>
      </c>
    </row>
    <row r="243" spans="1:7" x14ac:dyDescent="0.25">
      <c r="A243" s="51" t="s">
        <v>708</v>
      </c>
      <c r="B243" s="51" t="s">
        <v>677</v>
      </c>
      <c r="C243" s="131">
        <f>('D. Insert Nat Trans Templ'!K361+'D. Insert Nat Trans Templ'!K362)/1000000</f>
        <v>7903.2577449100327</v>
      </c>
      <c r="D243" s="132">
        <f>('D. Insert Nat Trans Templ'!G361+'D. Insert Nat Trans Templ'!G362)</f>
        <v>19114</v>
      </c>
      <c r="F243" s="138">
        <f t="shared" si="8"/>
        <v>0.2076976686970386</v>
      </c>
      <c r="G243" s="138">
        <f t="shared" si="9"/>
        <v>0.1582966177493623</v>
      </c>
    </row>
    <row r="244" spans="1:7" x14ac:dyDescent="0.25">
      <c r="A244" s="51" t="s">
        <v>709</v>
      </c>
      <c r="B244" s="51" t="s">
        <v>679</v>
      </c>
      <c r="C244" s="131">
        <f>('D. Insert Nat Trans Templ'!K363+'D. Insert Nat Trans Templ'!K364)/1000000</f>
        <v>4833.2806745900125</v>
      </c>
      <c r="D244" s="132">
        <f>('D. Insert Nat Trans Templ'!G363+'D. Insert Nat Trans Templ'!G364)</f>
        <v>9857</v>
      </c>
      <c r="F244" s="138">
        <f t="shared" si="8"/>
        <v>0.12701864986211747</v>
      </c>
      <c r="G244" s="138">
        <f t="shared" si="9"/>
        <v>8.1632822075727959E-2</v>
      </c>
    </row>
    <row r="245" spans="1:7" x14ac:dyDescent="0.25">
      <c r="A245" s="51" t="s">
        <v>710</v>
      </c>
      <c r="B245" s="51" t="s">
        <v>681</v>
      </c>
      <c r="C245" s="131">
        <f>('D. Insert Nat Trans Templ'!K365+'D. Insert Nat Trans Templ'!K366)/1000000</f>
        <v>3997.4242679199992</v>
      </c>
      <c r="D245" s="132">
        <f>('D. Insert Nat Trans Templ'!G365+'D. Insert Nat Trans Templ'!G366)</f>
        <v>6967</v>
      </c>
      <c r="F245" s="138">
        <f t="shared" si="8"/>
        <v>0.1050523376609681</v>
      </c>
      <c r="G245" s="138">
        <f t="shared" si="9"/>
        <v>5.7698678238977043E-2</v>
      </c>
    </row>
    <row r="246" spans="1:7" x14ac:dyDescent="0.25">
      <c r="A246" s="51" t="s">
        <v>711</v>
      </c>
      <c r="B246" s="51" t="s">
        <v>683</v>
      </c>
      <c r="C246" s="131">
        <f>'D. Insert Nat Trans Templ'!K367/1000000</f>
        <v>70.852111919999984</v>
      </c>
      <c r="D246" s="132">
        <f>'D. Insert Nat Trans Templ'!G367</f>
        <v>99</v>
      </c>
      <c r="F246" s="138">
        <f t="shared" si="8"/>
        <v>1.8619939957700536E-3</v>
      </c>
      <c r="G246" s="138">
        <f t="shared" si="9"/>
        <v>8.1988935634544672E-4</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38051.740274650081</v>
      </c>
      <c r="D249" s="132">
        <f>SUM(D241:D248)</f>
        <v>120748</v>
      </c>
      <c r="F249" s="126">
        <f>SUM(F241:F248)</f>
        <v>1.0000000000000002</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0.77083764963230716</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0.22916235036217394</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6" sqref="C56"/>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206" t="s">
        <v>3464</v>
      </c>
      <c r="C54" s="569" t="s">
        <v>3465</v>
      </c>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2024-09-11T15:05:37Z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